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7245" activeTab="1"/>
  </bookViews>
  <sheets>
    <sheet name="тит" sheetId="1" r:id="rId1"/>
    <sheet name="Лист2" sheetId="2" r:id="rId2"/>
    <sheet name="БиоАрт" sheetId="3" r:id="rId3"/>
    <sheet name="ВВ по курсах" sheetId="4" state="hidden" r:id="rId4"/>
    <sheet name="вспом расчеті" sheetId="5" state="hidden" r:id="rId5"/>
  </sheets>
  <externalReferences>
    <externalReference r:id="rId8"/>
    <externalReference r:id="rId9"/>
  </externalReferences>
  <definedNames>
    <definedName name="aa" localSheetId="2">#REF!</definedName>
    <definedName name="aa">#REF!</definedName>
    <definedName name="aa_4" localSheetId="2">#REF!</definedName>
    <definedName name="aa_4">#REF!</definedName>
    <definedName name="_xlnm.Print_Titles" localSheetId="4">'вспом расчеті'!$8:$8</definedName>
    <definedName name="_xlnm.Print_Area" localSheetId="2">'БиоАрт'!$A$1:$AW$222</definedName>
    <definedName name="_xlnm.Print_Area" localSheetId="3">'ВВ по курсах'!$A$2:$Y$46</definedName>
    <definedName name="_xlnm.Print_Area" localSheetId="4">'вспом расчеті'!$A$1:$Y$238</definedName>
    <definedName name="_xlnm.Print_Area" localSheetId="1">'Лист2'!$A$1:$AW$208</definedName>
    <definedName name="_xlnm.Print_Area" localSheetId="0">'тит'!$B$1:$BB$38</definedName>
  </definedNames>
  <calcPr fullCalcOnLoad="1"/>
</workbook>
</file>

<file path=xl/sharedStrings.xml><?xml version="1.0" encoding="utf-8"?>
<sst xmlns="http://schemas.openxmlformats.org/spreadsheetml/2006/main" count="2052" uniqueCount="617">
  <si>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</si>
  <si>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</si>
  <si>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</si>
  <si>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</si>
  <si>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</si>
  <si>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</si>
  <si>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</si>
  <si>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</si>
  <si>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</si>
  <si>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</si>
  <si>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</si>
  <si>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</si>
  <si>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</si>
  <si>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</si>
  <si>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</si>
  <si>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</si>
  <si>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</si>
  <si>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</si>
  <si>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</si>
  <si>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</si>
  <si>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</si>
  <si>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</si>
  <si>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</si>
  <si>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1</t>
  </si>
  <si>
    <t>8</t>
  </si>
  <si>
    <t>Захист дипломного проекту (роботи)</t>
  </si>
  <si>
    <t>Переддипломна практика</t>
  </si>
  <si>
    <t>*</t>
  </si>
  <si>
    <t>НАЗВА ДИСЦИПЛІН</t>
  </si>
  <si>
    <t>Семестровий контроль</t>
  </si>
  <si>
    <t>Курс.проект.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</si>
  <si>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</si>
  <si>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</si>
  <si>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</si>
  <si>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</si>
  <si>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</si>
  <si>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</si>
  <si>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</si>
  <si>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</si>
  <si>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</si>
  <si>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</si>
  <si>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</si>
  <si>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</si>
  <si>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</si>
  <si>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</si>
  <si>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</si>
  <si>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</si>
  <si>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>4</t>
  </si>
  <si>
    <t>Разом:</t>
  </si>
  <si>
    <t>Фізичне виховання</t>
  </si>
  <si>
    <t>3</t>
  </si>
  <si>
    <t>6</t>
  </si>
  <si>
    <t>с*</t>
  </si>
  <si>
    <t>9</t>
  </si>
  <si>
    <t>7</t>
  </si>
  <si>
    <t>12</t>
  </si>
  <si>
    <t xml:space="preserve"> </t>
  </si>
  <si>
    <t xml:space="preserve">Виробнича практика (конструкторсько-технологічна) </t>
  </si>
  <si>
    <t xml:space="preserve"> Кількість екзаменів</t>
  </si>
  <si>
    <t xml:space="preserve"> Кількість заліків</t>
  </si>
  <si>
    <t>Разом</t>
  </si>
  <si>
    <t>Історія науки і техніки</t>
  </si>
  <si>
    <t>10</t>
  </si>
  <si>
    <t xml:space="preserve">1.1.  Гуманітарні та соціально-економічні дисципліни  </t>
  </si>
  <si>
    <t xml:space="preserve">1.2 Дисципліни природничо-наукової (фундаментальної) підготовки   </t>
  </si>
  <si>
    <t>Курс.робота</t>
  </si>
  <si>
    <t xml:space="preserve">1.3. Дисципліни загально-професійної підготовки </t>
  </si>
  <si>
    <t>Разом п.1.1:</t>
  </si>
  <si>
    <t>Разом :</t>
  </si>
  <si>
    <t>Разом п.1.2 :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</si>
  <si>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</si>
  <si>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</si>
  <si>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</si>
  <si>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>Разом п.1.3.:</t>
  </si>
  <si>
    <t>2. ВИБІРКОВІ НАВЧАЛЬНІ ДИСЦИПЛІНИ</t>
  </si>
  <si>
    <t xml:space="preserve"> Кількість курсових проектів</t>
  </si>
  <si>
    <t>Разом вибіркова частина:</t>
  </si>
  <si>
    <t>І . ГРАФІК НАВЧАЛЬНОГО ПРОЦЕСУ</t>
  </si>
  <si>
    <t>Т/П/Д</t>
  </si>
  <si>
    <t>Т</t>
  </si>
  <si>
    <t>ЗД</t>
  </si>
  <si>
    <t xml:space="preserve">Дискретна математика  </t>
  </si>
  <si>
    <t>Математика (ВМ)</t>
  </si>
  <si>
    <r>
      <t xml:space="preserve">Теорія алгоритмів </t>
    </r>
    <r>
      <rPr>
        <sz val="10"/>
        <rFont val="Times New Roman"/>
        <family val="1"/>
      </rPr>
      <t>(КІТ)</t>
    </r>
    <r>
      <rPr>
        <sz val="12"/>
        <rFont val="Times New Roman"/>
        <family val="1"/>
      </rPr>
      <t xml:space="preserve"> </t>
    </r>
  </si>
  <si>
    <t>Фізика (Фіз)</t>
  </si>
  <si>
    <t>кількість навчальних тижнів у семестрі</t>
  </si>
  <si>
    <t>WEB-технології та WEB - дизайн (КІТ)</t>
  </si>
  <si>
    <t>Електротехніка та електроніка</t>
  </si>
  <si>
    <t>Компютерна графіка  (КІТ)</t>
  </si>
  <si>
    <t>Моделювання систем (КІТ)</t>
  </si>
  <si>
    <t>Об'єктно -орієнтоване програмування(КІТ)</t>
  </si>
  <si>
    <t>Проектування інформаційних систем (КІТ)</t>
  </si>
  <si>
    <t>Технології компютерного проектування (КІТ)</t>
  </si>
  <si>
    <t>Разом п.1.1 та п. 1.2 :</t>
  </si>
  <si>
    <t>Соціологія (Філ)</t>
  </si>
  <si>
    <t>Психологія  (ГО)</t>
  </si>
  <si>
    <t>Правознавство  (ОіА)</t>
  </si>
  <si>
    <t>Логіка  (Філ)</t>
  </si>
  <si>
    <t>Релігієзнавство  (Філ)</t>
  </si>
  <si>
    <t>Основи економічної теорії (ЕТ)</t>
  </si>
  <si>
    <t>Етика та естетика  (Філ)</t>
  </si>
  <si>
    <t xml:space="preserve">Основи маркетингу  (ОіА) </t>
  </si>
  <si>
    <t>Господарське законодавство (ОіА)</t>
  </si>
  <si>
    <t>Ознайомча практика (офісні ПП)</t>
  </si>
  <si>
    <t>Виробнича практика (наук-досл. ПП)</t>
  </si>
  <si>
    <t>1+48 год*</t>
  </si>
  <si>
    <t>1 день на тиждень  в триместрі   ** 2 дні на тиждень в триместрі</t>
  </si>
  <si>
    <t>Іноземна мова (за професійним спрямуванням)_</t>
  </si>
  <si>
    <t xml:space="preserve">Історія української культури_ </t>
  </si>
  <si>
    <t>Українська мова (за професійним спрямуванням)_</t>
  </si>
  <si>
    <t>Філософія_</t>
  </si>
  <si>
    <t>Історія України_</t>
  </si>
  <si>
    <t xml:space="preserve">Дискретна математика(КИТ)_   </t>
  </si>
  <si>
    <t>Економіка та бізнес_</t>
  </si>
  <si>
    <t xml:space="preserve">Математика_   </t>
  </si>
  <si>
    <t>Теорія алгоритмів_</t>
  </si>
  <si>
    <r>
      <t>Теорія алгоритмів</t>
    </r>
    <r>
      <rPr>
        <sz val="10"/>
        <rFont val="Times New Roman"/>
        <family val="1"/>
      </rPr>
      <t>(кур.роб.)</t>
    </r>
    <r>
      <rPr>
        <sz val="12"/>
        <rFont val="Times New Roman"/>
        <family val="1"/>
      </rPr>
      <t xml:space="preserve"> _</t>
    </r>
  </si>
  <si>
    <t>Теорія ймовірностей, ймовірнісні процеси і мат.статистика (ВМ)_</t>
  </si>
  <si>
    <r>
      <t xml:space="preserve">Теорія прийняття рішень </t>
    </r>
    <r>
      <rPr>
        <sz val="10"/>
        <rFont val="Times New Roman"/>
        <family val="1"/>
      </rPr>
      <t>(КІТ)</t>
    </r>
    <r>
      <rPr>
        <sz val="12"/>
        <rFont val="Times New Roman"/>
        <family val="1"/>
      </rPr>
      <t xml:space="preserve"> _ </t>
    </r>
  </si>
  <si>
    <t>Фізика _</t>
  </si>
  <si>
    <t>Алгоритмізація та програмування (КІТ)_</t>
  </si>
  <si>
    <r>
      <t>Інтелектуальний аналіз даних</t>
    </r>
    <r>
      <rPr>
        <sz val="10"/>
        <rFont val="Times New Roman"/>
        <family val="1"/>
      </rPr>
      <t xml:space="preserve">  (КІТ)_</t>
    </r>
  </si>
  <si>
    <t xml:space="preserve">_Компютерна графіка </t>
  </si>
  <si>
    <t>Комп'ютерна схемотехніка та архітектура компютерів (КІТ)_</t>
  </si>
  <si>
    <t xml:space="preserve">Крос-платформне   програмування   (КІТ)_ </t>
  </si>
  <si>
    <t>Методи та системи штучного інтелекту (КІТ)_</t>
  </si>
  <si>
    <t>Методи та системи штучного інтелекту (кур.)_</t>
  </si>
  <si>
    <t xml:space="preserve">_Об'єктно -орієнтоване програмування </t>
  </si>
  <si>
    <t>Організація баз даних та знань_ (КІТ)</t>
  </si>
  <si>
    <t>Організація баз даних та знань (кур)_</t>
  </si>
  <si>
    <t xml:space="preserve">_Проектування інформаційних систем </t>
  </si>
  <si>
    <t>Технології захисту інформації_ (КІТ)</t>
  </si>
  <si>
    <t xml:space="preserve">_Технології компютерного проектування </t>
  </si>
  <si>
    <t>Технології компютерного проектування (к.пр.)_</t>
  </si>
  <si>
    <t>Технології розподілених систем та паралельних обчислень  (КІТ)_</t>
  </si>
  <si>
    <t>Технологія створення програмних продуктів (КІТ)_</t>
  </si>
  <si>
    <t>Технологія створення програмних продуктів (кур)_</t>
  </si>
  <si>
    <t xml:space="preserve">Управління ІТ-проектами (КІТ)_ </t>
  </si>
  <si>
    <t>_Проектування деталей та вузлів машин</t>
  </si>
  <si>
    <t>Технол.психолог.саморегуляції та взаємодії</t>
  </si>
  <si>
    <t>Триместри</t>
  </si>
  <si>
    <t>Міністерство освіти і науки України</t>
  </si>
  <si>
    <t>Термін навчання: на базі повної загальної середньої освіти - 4 роки</t>
  </si>
  <si>
    <t>Ділова риторика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</si>
  <si>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</si>
  <si>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</si>
  <si>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</si>
  <si>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</si>
  <si>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</si>
  <si>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</si>
  <si>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</si>
  <si>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</si>
  <si>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</si>
  <si>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</si>
  <si>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(ознайомча)</t>
  </si>
  <si>
    <t xml:space="preserve">Виробнича (Конструкторсько-технологічна) </t>
  </si>
  <si>
    <t>24+8 по 18 год</t>
  </si>
  <si>
    <t>Переддипломна</t>
  </si>
  <si>
    <t>199</t>
  </si>
  <si>
    <t xml:space="preserve">       II. ЗВЕДЕНІ ДАНІ ПРО БЮДЖЕТ ЧАСУ, тижні                                                                       ІІІ. ПРАКТИКА                                                        IV. ДЕРЖАВНА АТЕСТАЦІЯ</t>
  </si>
  <si>
    <t>Виробнича (технологічна - вивчення науково-досл. ПП)</t>
  </si>
  <si>
    <t>3+96 год **</t>
  </si>
  <si>
    <t>Інформаційні війни</t>
  </si>
  <si>
    <t>Зав. кафедри КІТ</t>
  </si>
  <si>
    <t>О.Ф.Тарасов</t>
  </si>
  <si>
    <t>Декан факультету ФАМІТ</t>
  </si>
  <si>
    <t>С.В. Подлєсний</t>
  </si>
  <si>
    <t>№ дисципл.</t>
  </si>
  <si>
    <t>1.1.1</t>
  </si>
  <si>
    <t>1.1.1.1</t>
  </si>
  <si>
    <t>1.1.1.2</t>
  </si>
  <si>
    <t>1.1.1.3</t>
  </si>
  <si>
    <t>1.1.1.4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</si>
  <si>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</si>
  <si>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</si>
  <si>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</si>
  <si>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</si>
  <si>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</si>
  <si>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</si>
  <si>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</si>
  <si>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</si>
  <si>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</si>
  <si>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</si>
  <si>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</si>
  <si>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</si>
  <si>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</si>
  <si>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</si>
  <si>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1.2.2.1</t>
  </si>
  <si>
    <t>1.2.2.2</t>
  </si>
  <si>
    <t>1.2.3</t>
  </si>
  <si>
    <t>1.2.4</t>
  </si>
  <si>
    <t>1.2.5</t>
  </si>
  <si>
    <t>1.2.5.1</t>
  </si>
  <si>
    <t>1.2.5.2</t>
  </si>
  <si>
    <t>1.2.6.2</t>
  </si>
  <si>
    <t>1.2.8</t>
  </si>
  <si>
    <t>1.2.8.1</t>
  </si>
  <si>
    <t>1.2.8.2</t>
  </si>
  <si>
    <t>1.2.8.3</t>
  </si>
  <si>
    <t>1.2.9</t>
  </si>
  <si>
    <t>1.2.10</t>
  </si>
  <si>
    <t>1.2.11</t>
  </si>
  <si>
    <t>1.2.11.1</t>
  </si>
  <si>
    <t>1.2.12</t>
  </si>
  <si>
    <t>1.3.1</t>
  </si>
  <si>
    <t>1.3.1.1</t>
  </si>
  <si>
    <t>1.3.1.2</t>
  </si>
  <si>
    <t>1.3.2</t>
  </si>
  <si>
    <t>1.3.5</t>
  </si>
  <si>
    <t>1.3.5.1</t>
  </si>
  <si>
    <t>1.3.5.2</t>
  </si>
  <si>
    <t>1.3.4</t>
  </si>
  <si>
    <t>1.3.6</t>
  </si>
  <si>
    <t>1.3.7</t>
  </si>
  <si>
    <t>1.3.8</t>
  </si>
  <si>
    <t>1.3.9.1</t>
  </si>
  <si>
    <t>1.3.9.2</t>
  </si>
  <si>
    <t>1.3.10</t>
  </si>
  <si>
    <t>1.3.10.1</t>
  </si>
  <si>
    <t>1.3.10.2</t>
  </si>
  <si>
    <t>1.3.11</t>
  </si>
  <si>
    <t>1.3.11.1</t>
  </si>
  <si>
    <t>1.3.11.2</t>
  </si>
  <si>
    <t>Разом п.2.2:</t>
  </si>
  <si>
    <t>1.3.13.1</t>
  </si>
  <si>
    <t>1.3.13.2</t>
  </si>
  <si>
    <t>1.3.12</t>
  </si>
  <si>
    <t>1.3.14</t>
  </si>
  <si>
    <t>1.3.14.1</t>
  </si>
  <si>
    <t>1.3.14.2</t>
  </si>
  <si>
    <t>1.3.16</t>
  </si>
  <si>
    <t>1.3.17</t>
  </si>
  <si>
    <t>1.3.17.1</t>
  </si>
  <si>
    <t>1.3.17.2</t>
  </si>
  <si>
    <t>1.3.17.3</t>
  </si>
  <si>
    <t>1.3.18</t>
  </si>
  <si>
    <t>1.3.19.1</t>
  </si>
  <si>
    <t>1.3.19.2</t>
  </si>
  <si>
    <t>1.3.20</t>
  </si>
  <si>
    <t>2.2.3</t>
  </si>
  <si>
    <t>2.2.2.6</t>
  </si>
  <si>
    <t>2.2.3.1</t>
  </si>
  <si>
    <t>2.2.3.2</t>
  </si>
  <si>
    <t>Основи охорони праці _</t>
  </si>
  <si>
    <t>курс1</t>
  </si>
  <si>
    <t>курс2</t>
  </si>
  <si>
    <t>курс3</t>
  </si>
  <si>
    <t>курс4</t>
  </si>
  <si>
    <t>Кількість  кредитів</t>
  </si>
  <si>
    <t>1.2.1.1</t>
  </si>
  <si>
    <t>1.2.1.2</t>
  </si>
  <si>
    <t xml:space="preserve">Безпека життєдіяльності та основи охорони праці </t>
  </si>
  <si>
    <t>1.2.6</t>
  </si>
  <si>
    <t>Математичні методи дослідження операцій</t>
  </si>
  <si>
    <t>1.3.9</t>
  </si>
  <si>
    <t>Методи та системи штучного інтелекту</t>
  </si>
  <si>
    <t>1.3.13</t>
  </si>
  <si>
    <t>Організація баз даних та знань</t>
  </si>
  <si>
    <t>Технологія створення програмних продуктів</t>
  </si>
  <si>
    <t>1.3.19</t>
  </si>
  <si>
    <t>2.1.1.1</t>
  </si>
  <si>
    <t>2.1.1.2</t>
  </si>
  <si>
    <t>2.1.1.3</t>
  </si>
  <si>
    <t>2.1.2.1</t>
  </si>
  <si>
    <t>2.1.2.2</t>
  </si>
  <si>
    <t>2.1.2.3</t>
  </si>
  <si>
    <t>2.1.2.4</t>
  </si>
  <si>
    <t>2.1.2.5</t>
  </si>
  <si>
    <t>2.1.2.7</t>
  </si>
  <si>
    <t>2.1.2.8</t>
  </si>
  <si>
    <t>2.1.3.1</t>
  </si>
  <si>
    <t>2.1.3.2</t>
  </si>
  <si>
    <t>2.3.4</t>
  </si>
  <si>
    <t>2.3.5</t>
  </si>
  <si>
    <t>2.3.1</t>
  </si>
  <si>
    <t>2.3.2</t>
  </si>
  <si>
    <t>2.3.3</t>
  </si>
  <si>
    <t>2.3.1.1</t>
  </si>
  <si>
    <t>2.3.1.2</t>
  </si>
  <si>
    <t>2.3.2.1</t>
  </si>
  <si>
    <t>2.3.2.2</t>
  </si>
  <si>
    <t>2.3.3.1</t>
  </si>
  <si>
    <t>2.3.4.1</t>
  </si>
  <si>
    <t>2.3.5.1</t>
  </si>
  <si>
    <t>Разом п.2.3:</t>
  </si>
  <si>
    <t>Разом п.2.1:</t>
  </si>
  <si>
    <t>1. ОБОВ'ЯЗКОВІ НАВЧАЛЬНІ  ДИСЦИПЛІНИ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</si>
  <si>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</si>
  <si>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>2</t>
  </si>
  <si>
    <t>43</t>
  </si>
  <si>
    <t>3д</t>
  </si>
  <si>
    <t>Т/П</t>
  </si>
  <si>
    <t>42 год*</t>
  </si>
  <si>
    <t>11,12</t>
  </si>
  <si>
    <t xml:space="preserve">Іноземна мова (за професійним спрямуванням) </t>
  </si>
  <si>
    <t>6,9дф*</t>
  </si>
  <si>
    <t>ф*</t>
  </si>
  <si>
    <t>1.1.1.5</t>
  </si>
  <si>
    <t>нужно</t>
  </si>
  <si>
    <t>факт</t>
  </si>
  <si>
    <t>Безпека життєдіяльності_</t>
  </si>
  <si>
    <t>_WEB-технології та WEB - дизайн_</t>
  </si>
  <si>
    <t xml:space="preserve">_Моделювання систем_ </t>
  </si>
  <si>
    <t>_Моделювання систем _</t>
  </si>
  <si>
    <t>С физ восп</t>
  </si>
  <si>
    <t xml:space="preserve">Дисципліна  1 </t>
  </si>
  <si>
    <t>Дисципліна  2</t>
  </si>
  <si>
    <t>Дисципліна 3</t>
  </si>
  <si>
    <t xml:space="preserve">Дисципліна 4 </t>
  </si>
  <si>
    <t xml:space="preserve">Дисципліна 5 </t>
  </si>
  <si>
    <t>Кількість кредитів вібіркових дисциплін за траекторіями</t>
  </si>
  <si>
    <t>х 0,5</t>
  </si>
  <si>
    <t>траект в практ</t>
  </si>
  <si>
    <t>траект в дипл роботі</t>
  </si>
  <si>
    <t>Всього:</t>
  </si>
  <si>
    <t>Іноземна мова (за професійним спрямуванням )_</t>
  </si>
  <si>
    <t>Іноземна мова (за професійним спрямуванням за траекторими) _</t>
  </si>
  <si>
    <t>математика</t>
  </si>
  <si>
    <t>фізика</t>
  </si>
  <si>
    <t>\2</t>
  </si>
  <si>
    <t>\4</t>
  </si>
  <si>
    <t>\1</t>
  </si>
  <si>
    <t>\3</t>
  </si>
  <si>
    <t>\6</t>
  </si>
  <si>
    <t>\5</t>
  </si>
  <si>
    <t>Разом обовязкова частина:</t>
  </si>
  <si>
    <t>Екологія (ХіОП)_</t>
  </si>
  <si>
    <t>1.3.21</t>
  </si>
  <si>
    <r>
      <rPr>
        <sz val="12"/>
        <rFont val="Times New Roman"/>
        <family val="1"/>
      </rPr>
      <t>Алгоритми на дискретних структурах</t>
    </r>
    <r>
      <rPr>
        <sz val="10"/>
        <rFont val="Times New Roman"/>
        <family val="1"/>
      </rPr>
      <t xml:space="preserve"> (КІТ)_  </t>
    </r>
  </si>
  <si>
    <t>1.3.22</t>
  </si>
  <si>
    <r>
      <rPr>
        <sz val="12"/>
        <rFont val="Times New Roman"/>
        <family val="1"/>
      </rPr>
      <t>Робота з віддаленими базами даних (КІТ</t>
    </r>
    <r>
      <rPr>
        <b/>
        <sz val="12"/>
        <rFont val="Times New Roman"/>
        <family val="1"/>
      </rPr>
      <t xml:space="preserve">)_ </t>
    </r>
  </si>
  <si>
    <t>Операційні системи (КІТ)_</t>
  </si>
  <si>
    <t>1.3.23</t>
  </si>
  <si>
    <t xml:space="preserve">  _Технічна механіка</t>
  </si>
  <si>
    <t>Компютерні мережі (КІТ)</t>
  </si>
  <si>
    <t xml:space="preserve">_Компютерні мережі </t>
  </si>
  <si>
    <t>1.3.7.1</t>
  </si>
  <si>
    <t>1.3.7.2</t>
  </si>
  <si>
    <t>Системне  програмування (КІТ)_</t>
  </si>
  <si>
    <t>2.3.4.2</t>
  </si>
  <si>
    <t>2.2.1.1</t>
  </si>
  <si>
    <t>2.2.1.2</t>
  </si>
  <si>
    <t>2.2.3.1.1</t>
  </si>
  <si>
    <t>2.2.4.2</t>
  </si>
  <si>
    <t>2.2.4.1</t>
  </si>
  <si>
    <t>2.2.4.</t>
  </si>
  <si>
    <t>2.2.4.2.1</t>
  </si>
  <si>
    <t>2.2.4.2.2</t>
  </si>
  <si>
    <t>2.2.5.1</t>
  </si>
  <si>
    <t>2.2.5.2</t>
  </si>
  <si>
    <t>ММДО</t>
  </si>
  <si>
    <t>курс.проект</t>
  </si>
  <si>
    <t>Вступ до навчального  процесу_</t>
  </si>
  <si>
    <t>х 0,75</t>
  </si>
  <si>
    <r>
      <t xml:space="preserve">Проектування деталей та вузлів машин </t>
    </r>
    <r>
      <rPr>
        <sz val="12"/>
        <rFont val="Times New Roman"/>
        <family val="1"/>
      </rPr>
      <t>(КИТ)</t>
    </r>
    <r>
      <rPr>
        <b/>
        <sz val="12"/>
        <rFont val="Times New Roman"/>
        <family val="1"/>
      </rPr>
      <t xml:space="preserve"> </t>
    </r>
  </si>
  <si>
    <t>Автоматизовані системи наукових досліджень (КІТ)</t>
  </si>
  <si>
    <t xml:space="preserve">Ймовірнісні процеси і мат. статистика в автоматизованих системах (КІТ) </t>
  </si>
  <si>
    <r>
      <t>Методи та засоби КІТ</t>
    </r>
    <r>
      <rPr>
        <sz val="12"/>
        <rFont val="Times New Roman"/>
        <family val="1"/>
      </rPr>
      <t xml:space="preserve"> (КІТ)</t>
    </r>
  </si>
  <si>
    <r>
      <t>Геометричне моделювання та  конструювання інженерних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 xml:space="preserve">єктів (КІТ)  </t>
    </r>
  </si>
  <si>
    <t>Управління якістю та взаємозамінність (ОПМ)</t>
  </si>
  <si>
    <t>2.3.5.2</t>
  </si>
  <si>
    <r>
      <t xml:space="preserve">Анатомія і фізіологія людини  </t>
    </r>
    <r>
      <rPr>
        <sz val="10"/>
        <rFont val="Times New Roman"/>
        <family val="1"/>
      </rPr>
      <t>(за спец. 3)</t>
    </r>
    <r>
      <rPr>
        <sz val="12"/>
        <rFont val="Times New Roman"/>
        <family val="1"/>
      </rPr>
      <t xml:space="preserve"> </t>
    </r>
  </si>
  <si>
    <r>
      <t xml:space="preserve">Інженерна графіка(ІіІГ)_ </t>
    </r>
    <r>
      <rPr>
        <sz val="10"/>
        <rFont val="Times New Roman"/>
        <family val="1"/>
      </rPr>
      <t xml:space="preserve"> (за спец. 1,2)</t>
    </r>
  </si>
  <si>
    <r>
      <rPr>
        <sz val="12"/>
        <rFont val="Times New Roman"/>
        <family val="1"/>
      </rPr>
      <t>Технічна механіка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(ТМ) </t>
    </r>
    <r>
      <rPr>
        <sz val="10"/>
        <rFont val="Times New Roman"/>
        <family val="1"/>
      </rPr>
      <t xml:space="preserve">(за спец. 1,3)      </t>
    </r>
  </si>
  <si>
    <r>
      <rPr>
        <sz val="12"/>
        <rFont val="Times New Roman"/>
        <family val="1"/>
      </rPr>
      <t>Принципи побудови інтерфейсу для мобільних систем</t>
    </r>
    <r>
      <rPr>
        <sz val="10"/>
        <rFont val="Times New Roman"/>
        <family val="1"/>
      </rPr>
      <t xml:space="preserve"> (за спец. 2)</t>
    </r>
  </si>
  <si>
    <t>Іноземна мова (за професійним спрямуванням)  (за спец. 1,2)_</t>
  </si>
  <si>
    <r>
      <t xml:space="preserve">_Електротехніка та електроніка(ЕСА) </t>
    </r>
    <r>
      <rPr>
        <sz val="10"/>
        <rFont val="Times New Roman"/>
        <family val="1"/>
      </rPr>
      <t>(за спец. 1,2,3)</t>
    </r>
    <r>
      <rPr>
        <sz val="12"/>
        <rFont val="Times New Roman"/>
        <family val="1"/>
      </rPr>
      <t xml:space="preserve">  </t>
    </r>
  </si>
  <si>
    <r>
      <t xml:space="preserve">_Електротехніка та електроніка  (КІТ)     </t>
    </r>
    <r>
      <rPr>
        <sz val="10"/>
        <rFont val="Times New Roman"/>
        <family val="1"/>
      </rPr>
      <t xml:space="preserve">(за спец. 1,2) </t>
    </r>
  </si>
  <si>
    <r>
      <t>Вузли та елементи медичної техніки (АВП)</t>
    </r>
    <r>
      <rPr>
        <sz val="10"/>
        <rFont val="Times New Roman"/>
        <family val="1"/>
      </rPr>
      <t xml:space="preserve"> (за спец. 3)</t>
    </r>
  </si>
  <si>
    <r>
      <t xml:space="preserve">Чисельні методи  </t>
    </r>
    <r>
      <rPr>
        <sz val="10"/>
        <rFont val="Times New Roman"/>
        <family val="1"/>
      </rPr>
      <t>(КІТ)_ (за спец. 1,2)</t>
    </r>
  </si>
  <si>
    <t>Біотехнологічні системи і технології (АВП) (за спец. 3)</t>
  </si>
  <si>
    <r>
      <t>Основи технічної творчості та наукових досліджень (КІТ)</t>
    </r>
    <r>
      <rPr>
        <sz val="12"/>
        <rFont val="Times New Roman"/>
        <family val="1"/>
      </rPr>
      <t xml:space="preserve">  (за спец. 1,2)</t>
    </r>
  </si>
  <si>
    <t>Біомедична механіка (ТМ)(за спец. 3)</t>
  </si>
  <si>
    <t>Основи автоматизації вимірювань з елем. віртуального компютерного експерименту (Фіз) не планувати в 16\17</t>
  </si>
  <si>
    <t>Фізичні основи сучасних напівпровідни-кових нанотехнологій (Фіз) не пл. в 16\17</t>
  </si>
  <si>
    <t>2.3 Вибіркові  дисципліни професійної підготовки за спеціалізаціями 1,2,3</t>
  </si>
  <si>
    <t>2.2. Вибіркові дисципліни  фундаментальної та професійної підготовки (блок за  спеціалізаціями 1,2,3 )</t>
  </si>
  <si>
    <r>
      <t>Математичні методи дослідження опе-рацій (КІТ)_</t>
    </r>
    <r>
      <rPr>
        <sz val="10"/>
        <rFont val="Times New Roman"/>
        <family val="1"/>
      </rPr>
      <t>(за спец. 1,2  та окр тр.3-1,5 кр.)</t>
    </r>
  </si>
  <si>
    <t>1.2.6.1**</t>
  </si>
  <si>
    <t>1.2.5.3**</t>
  </si>
  <si>
    <r>
      <rPr>
        <sz val="12"/>
        <rFont val="Times New Roman"/>
        <family val="1"/>
      </rPr>
      <t>1.2.11.2</t>
    </r>
    <r>
      <rPr>
        <sz val="14"/>
        <rFont val="Times New Roman"/>
        <family val="1"/>
      </rPr>
      <t>**</t>
    </r>
  </si>
  <si>
    <r>
      <t xml:space="preserve">  </t>
    </r>
    <r>
      <rPr>
        <sz val="10"/>
        <rFont val="Times New Roman"/>
        <family val="1"/>
      </rPr>
      <t xml:space="preserve">(за спец.1,2  та окр спец..3 - </t>
    </r>
    <r>
      <rPr>
        <sz val="12"/>
        <rFont val="Times New Roman"/>
        <family val="1"/>
      </rPr>
      <t>2 кр.</t>
    </r>
    <r>
      <rPr>
        <sz val="10"/>
        <rFont val="Times New Roman"/>
        <family val="1"/>
      </rPr>
      <t>)</t>
    </r>
    <r>
      <rPr>
        <sz val="12"/>
        <rFont val="Times New Roman"/>
        <family val="1"/>
      </rPr>
      <t xml:space="preserve">  Фізика_</t>
    </r>
  </si>
  <si>
    <r>
      <t xml:space="preserve">  </t>
    </r>
    <r>
      <rPr>
        <sz val="10"/>
        <rFont val="Times New Roman"/>
        <family val="1"/>
      </rPr>
      <t xml:space="preserve"> (за спец. 1,2  та окр. за спец. 3)</t>
    </r>
    <r>
      <rPr>
        <sz val="12"/>
        <rFont val="Times New Roman"/>
        <family val="1"/>
      </rPr>
      <t xml:space="preserve"> Математика_   </t>
    </r>
  </si>
  <si>
    <t>Дипломна робота</t>
  </si>
  <si>
    <t>Захист дипломної роботи</t>
  </si>
  <si>
    <r>
      <t>Математичні методи дослідження операцій(к.р.)</t>
    </r>
    <r>
      <rPr>
        <sz val="10"/>
        <rFont val="Times New Roman"/>
        <family val="1"/>
      </rPr>
      <t>(КІТ )_</t>
    </r>
  </si>
  <si>
    <t>3.  ПРАКТИЧНА ПІДГОТОВКА</t>
  </si>
  <si>
    <t>4. ДЕРЖАВНА АТЕСТАЦІЯ</t>
  </si>
  <si>
    <t>3\4</t>
  </si>
  <si>
    <r>
      <t xml:space="preserve">Медична термінологія та латинська мова </t>
    </r>
    <r>
      <rPr>
        <sz val="10"/>
        <rFont val="Times New Roman"/>
        <family val="1"/>
      </rPr>
      <t>(за спец. 3)  (4 тр.тільки в 16-17 н.р.)</t>
    </r>
  </si>
  <si>
    <t>/3</t>
  </si>
  <si>
    <t>/2</t>
  </si>
  <si>
    <t>6д 6**</t>
  </si>
  <si>
    <t>Примітка:    ф*, с* - факультатив (секційні заняття) ,                                 ** - щорічне оцінювання фізичної підготовки студентів</t>
  </si>
  <si>
    <t>7ф*9дф* 9**11 дф*   12**</t>
  </si>
  <si>
    <t>Вибіркові блоки дисциплін  за спеціалізаціями для студентів 1-го та 2-го курсів (групи ІТ 17,16 та ІТ 15 )</t>
  </si>
  <si>
    <t>спеціалізація 1 (Інформаційні технології в техніці та бізнесі)</t>
  </si>
  <si>
    <t>Іноземна мова (за профе-сійним спрямуванням)  (за спец. 1,2)_</t>
  </si>
  <si>
    <r>
      <t xml:space="preserve">_Електротехніка та електро-ніка  (КІТ)     </t>
    </r>
    <r>
      <rPr>
        <sz val="10"/>
        <rFont val="Times New Roman"/>
        <family val="1"/>
      </rPr>
      <t xml:space="preserve">(за спец. 1,2) </t>
    </r>
  </si>
  <si>
    <t>5</t>
  </si>
  <si>
    <r>
      <t>Методи та засоби КІТ</t>
    </r>
    <r>
      <rPr>
        <sz val="12"/>
        <rFont val="Times New Roman"/>
        <family val="1"/>
      </rPr>
      <t xml:space="preserve"> (КІТ)   спец.1,3</t>
    </r>
  </si>
  <si>
    <t xml:space="preserve">Ймовірнісні процеси і мат. статистика в автоматизо-ваних системах (КІТ) </t>
  </si>
  <si>
    <t>спеціалізація2 (Інформаційні технології в WEB-орієнтованих системах)</t>
  </si>
  <si>
    <t>2.2.3.3</t>
  </si>
  <si>
    <r>
      <t xml:space="preserve"> </t>
    </r>
    <r>
      <rPr>
        <sz val="12"/>
        <rFont val="Times New Roman"/>
        <family val="1"/>
      </rPr>
      <t>Розробка інтерактивних web-орієнтованих систем</t>
    </r>
    <r>
      <rPr>
        <sz val="10"/>
        <rFont val="Times New Roman"/>
        <family val="1"/>
      </rPr>
      <t xml:space="preserve"> (спец.2)</t>
    </r>
  </si>
  <si>
    <r>
      <t>Розробка web –орієнтованих систем на основі фреймворків та  web-сервісів (КІТ)</t>
    </r>
    <r>
      <rPr>
        <sz val="10"/>
        <rFont val="Times New Roman"/>
        <family val="1"/>
      </rPr>
      <t xml:space="preserve"> (спец. 2)</t>
    </r>
  </si>
  <si>
    <t>Розробка web –орієнтованих прикладніх систем  (КІТ) (тр. 2)</t>
  </si>
  <si>
    <t>спеціалізація 3 (Інформаційні технології в медицині)</t>
  </si>
  <si>
    <r>
      <t xml:space="preserve">Медична термінологія та латинська мова </t>
    </r>
    <r>
      <rPr>
        <sz val="10"/>
        <rFont val="Times New Roman"/>
        <family val="1"/>
      </rPr>
      <t xml:space="preserve">(за спец. 3) </t>
    </r>
  </si>
  <si>
    <r>
      <t>Методи та засоби КІТ</t>
    </r>
    <r>
      <rPr>
        <sz val="12"/>
        <rFont val="Times New Roman"/>
        <family val="1"/>
      </rPr>
      <t xml:space="preserve"> (КІТ) спец.1,3</t>
    </r>
  </si>
  <si>
    <r>
      <t>Автоматизовані системи наукових досліджень (КІТ)</t>
    </r>
    <r>
      <rPr>
        <sz val="10"/>
        <rFont val="Times New Roman"/>
        <family val="1"/>
      </rPr>
      <t>спец.3</t>
    </r>
  </si>
  <si>
    <t>Вибіркові блоки дисциплін  за спеціалізаціями для студентів  4-го курсу (групи ІТ 14 1,2 ) 17\18</t>
  </si>
  <si>
    <t>блок 1</t>
  </si>
  <si>
    <t>блок2</t>
  </si>
  <si>
    <t>Варіативна частина в 16\17 навч.роках</t>
  </si>
  <si>
    <t>2.2.3.1.2</t>
  </si>
  <si>
    <t>Біомедична механіка (ТМ)(за спец. 3) в 17-18 не планувати</t>
  </si>
  <si>
    <t xml:space="preserve"> План навчального процесу на 2017/2018 навчальний рік (перехідний) для ІТ14 старий    (ІТП бакалавр  4р.)  </t>
  </si>
  <si>
    <r>
      <t>спеціальність:</t>
    </r>
    <r>
      <rPr>
        <b/>
        <sz val="20"/>
        <rFont val="Times New Roman"/>
        <family val="1"/>
      </rPr>
      <t xml:space="preserve">  122  "Комп’ютерні науки "</t>
    </r>
  </si>
  <si>
    <r>
      <t xml:space="preserve">Примітка: </t>
    </r>
    <r>
      <rPr>
        <b/>
        <sz val="16"/>
        <rFont val="Times New Roman"/>
        <family val="1"/>
      </rPr>
      <t>**</t>
    </r>
    <r>
      <rPr>
        <b/>
        <sz val="12"/>
        <rFont val="Times New Roman"/>
        <family val="1"/>
      </rPr>
      <t xml:space="preserve">  - модулі дисциплін за спеціалізаціями планувати з 17\18 навч.року, узгодивши зміст з кафедрою КІТ </t>
    </r>
  </si>
  <si>
    <r>
      <t>Основи технічної творчості та наукових досліджень (КІТ)</t>
    </r>
    <r>
      <rPr>
        <sz val="12"/>
        <rFont val="Times New Roman"/>
        <family val="1"/>
      </rPr>
      <t xml:space="preserve">  (за спец. 1,2,3)</t>
    </r>
  </si>
  <si>
    <t>Автоматизовані системи наукових досліджень (КІТ) (за спец. 1,3) вибір</t>
  </si>
  <si>
    <t>Ймовірнісні процеси і мат. статистика в автоматизованих системах (КІТ) (за спец. 1,3) вибір</t>
  </si>
  <si>
    <t>Біомедична механіка (АВП)(за спец. 3) в 17\18 не планувати</t>
  </si>
  <si>
    <r>
      <t>Розробка web –орієнтова-них систем на основі фреймворків та  web-сервісів (КІТ)</t>
    </r>
    <r>
      <rPr>
        <sz val="10"/>
        <rFont val="Times New Roman"/>
        <family val="1"/>
      </rPr>
      <t xml:space="preserve"> (спец. 2)</t>
    </r>
  </si>
  <si>
    <r>
      <t>Методи та засоби КІТ</t>
    </r>
    <r>
      <rPr>
        <sz val="12"/>
        <rFont val="Times New Roman"/>
        <family val="1"/>
      </rPr>
      <t xml:space="preserve"> (КІТ) (за спец. 1,3) </t>
    </r>
  </si>
  <si>
    <t>2.3.3.2</t>
  </si>
  <si>
    <r>
      <t>Геометричне моделювання та  конструювання інженерних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(КІТ)  (за спец. 1,3) вибір</t>
    </r>
  </si>
  <si>
    <t>Основи автоматизації вимірювань з елем. віртуального компютерного експерименту (Фіз) (за спец. 1,3) вибір</t>
  </si>
  <si>
    <t>2.3.4.3</t>
  </si>
  <si>
    <t>Управління якістю та взаємозамінність (ОПМ)  вибір</t>
  </si>
  <si>
    <t>Фізичні основи сучасних напівпровідни-кових нанотехнологій (Фіз) вибір</t>
  </si>
  <si>
    <t>Розробка web –орієнтованих прикладніх систем  (КІТ) (спец. 2)</t>
  </si>
  <si>
    <r>
      <t xml:space="preserve">Проектування деталей та вузлів машин </t>
    </r>
    <r>
      <rPr>
        <sz val="12"/>
        <rFont val="Times New Roman"/>
        <family val="1"/>
      </rPr>
      <t>(КИТ)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>(за спец. 1,2,3)</t>
    </r>
  </si>
  <si>
    <t>1.3.15</t>
  </si>
  <si>
    <t>Системний аналіз (КІТ) _</t>
  </si>
  <si>
    <t>Кваліфікація: бакалавр з компьютерних наук</t>
  </si>
  <si>
    <t>ЗАТВЕРДЖЕНО:</t>
  </si>
  <si>
    <t>на засіданні Вченої ради</t>
  </si>
  <si>
    <t>(Ковальов В.Д.)</t>
  </si>
  <si>
    <t xml:space="preserve">2.1.Соціально-гуманітарні (факультативні) дисципліни 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</si>
  <si>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</si>
  <si>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</si>
  <si>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</si>
  <si>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</si>
  <si>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</si>
  <si>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</si>
  <si>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2.1.1</t>
  </si>
  <si>
    <t>Героїчні особистості в Україні</t>
  </si>
  <si>
    <t>2.1.2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</si>
  <si>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</si>
  <si>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</si>
  <si>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</si>
  <si>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</si>
  <si>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</si>
  <si>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</si>
  <si>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</si>
  <si>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</si>
  <si>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</si>
  <si>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</si>
  <si>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</si>
  <si>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</si>
  <si>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</si>
  <si>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</si>
  <si>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Технології психічної саморегуляції та взаємодії</t>
  </si>
  <si>
    <t>2.1.8</t>
  </si>
  <si>
    <t>Політологія</t>
  </si>
  <si>
    <t>2.1.9</t>
  </si>
  <si>
    <t>Правознавство</t>
  </si>
  <si>
    <t>2.1.10</t>
  </si>
  <si>
    <t xml:space="preserve">Психологія </t>
  </si>
  <si>
    <t>2.1.11</t>
  </si>
  <si>
    <t>Релігієзнавство</t>
  </si>
  <si>
    <t>2.1.12</t>
  </si>
  <si>
    <t>2.1.13</t>
  </si>
  <si>
    <t>Етика сімейних відносин</t>
  </si>
  <si>
    <t>2.1.14</t>
  </si>
  <si>
    <t>Основи економічної теорії</t>
  </si>
  <si>
    <t>2.1.15</t>
  </si>
  <si>
    <t>Соціологія</t>
  </si>
  <si>
    <t>2.2.5.2.1</t>
  </si>
  <si>
    <t>2.2.5.2.2</t>
  </si>
  <si>
    <t>1к</t>
  </si>
  <si>
    <t>2к</t>
  </si>
  <si>
    <t>3к</t>
  </si>
  <si>
    <t>4к</t>
  </si>
  <si>
    <r>
      <t xml:space="preserve"> </t>
    </r>
    <r>
      <rPr>
        <sz val="12"/>
        <rFont val="Times New Roman"/>
        <family val="1"/>
      </rPr>
      <t>Розробка інтерактивних web-орієнтованих систем</t>
    </r>
    <r>
      <rPr>
        <sz val="10"/>
        <rFont val="Times New Roman"/>
        <family val="1"/>
      </rPr>
      <t xml:space="preserve"> (спец.2)_</t>
    </r>
  </si>
  <si>
    <t xml:space="preserve">                          2 Комп'ютерні науки в WEB-орієнтованих системах</t>
  </si>
  <si>
    <r>
      <t xml:space="preserve">спеціалізаціі: </t>
    </r>
    <r>
      <rPr>
        <b/>
        <sz val="20"/>
        <rFont val="Times New Roman"/>
        <family val="1"/>
      </rPr>
      <t xml:space="preserve"> 1 Комп'ютерні науки в техніці та бізнесі</t>
    </r>
  </si>
  <si>
    <t xml:space="preserve">                          3 Комп'ютерні науки в медицині</t>
  </si>
  <si>
    <t>2а</t>
  </si>
  <si>
    <t>2б</t>
  </si>
  <si>
    <t>4а</t>
  </si>
  <si>
    <t>4б</t>
  </si>
  <si>
    <t>6а</t>
  </si>
  <si>
    <t>6б</t>
  </si>
  <si>
    <t>8а</t>
  </si>
  <si>
    <t>8б</t>
  </si>
  <si>
    <t>4б, 6б дф*</t>
  </si>
  <si>
    <t>2б д</t>
  </si>
  <si>
    <t xml:space="preserve">4б д </t>
  </si>
  <si>
    <t>5ф*6б дф*6б **8а дф*  8б**</t>
  </si>
  <si>
    <t>5, 5</t>
  </si>
  <si>
    <t>\4б</t>
  </si>
  <si>
    <t>8а, 8б</t>
  </si>
  <si>
    <t>Семестр</t>
  </si>
  <si>
    <t>ПК</t>
  </si>
  <si>
    <t>C</t>
  </si>
  <si>
    <t>K</t>
  </si>
  <si>
    <t>1.2.11.2</t>
  </si>
  <si>
    <t>3 семестр</t>
  </si>
  <si>
    <t>4а семестр</t>
  </si>
  <si>
    <t>4б семестр</t>
  </si>
  <si>
    <t>5 семестр</t>
  </si>
  <si>
    <t>6а семестр</t>
  </si>
  <si>
    <t>6б семестр</t>
  </si>
  <si>
    <t>Семестри</t>
  </si>
  <si>
    <t xml:space="preserve">НАВЧАЛЬНИЙ ПЛАН  </t>
  </si>
  <si>
    <t xml:space="preserve"> План навчального процесу на 2018/2019 навчальний рік    (122 "Комп'ютерні науки" бакалавр  4р.)  </t>
  </si>
  <si>
    <t>М 2.6, basic</t>
  </si>
  <si>
    <t>М 2.8, basic</t>
  </si>
  <si>
    <t>М 2.2, 2.3, 2.4, basic</t>
  </si>
  <si>
    <t>М 2.10, М3.6, basic</t>
  </si>
  <si>
    <t>М 1.6, М1.7, М2.5</t>
  </si>
  <si>
    <t>М 2.2, М2.3, М4.4</t>
  </si>
  <si>
    <t>М 2.7, М3.6, basic</t>
  </si>
  <si>
    <t>М 2.4, (basic)</t>
  </si>
  <si>
    <t>М?? basic</t>
  </si>
  <si>
    <t>М 1.9, М3.3,    М 4.3</t>
  </si>
  <si>
    <t>М 3.4, М4.1, М4.2</t>
  </si>
  <si>
    <t>①</t>
  </si>
  <si>
    <t>М 1.9, М3.3, М4.3</t>
  </si>
  <si>
    <t>М 1.9, basic</t>
  </si>
  <si>
    <t>②</t>
  </si>
  <si>
    <t>М 1.7</t>
  </si>
  <si>
    <t>Біотехнічні системи і технології (АВП) (за спец. 3)</t>
  </si>
  <si>
    <t>М 2.1, М3.6, М4.4, М3.2</t>
  </si>
  <si>
    <t>③</t>
  </si>
  <si>
    <t>Біотехнічні  системи і технології (АВП) (за спец. 3)</t>
  </si>
  <si>
    <t>Біотехнічні і системи і технології (АВП) (за спец. 3)</t>
  </si>
  <si>
    <t>М 1.1, М1.2, М1.3, М3.1</t>
  </si>
  <si>
    <t>④</t>
  </si>
  <si>
    <t xml:space="preserve">Біомеханіка (АВП)(за спец. 3) </t>
  </si>
  <si>
    <t>⑤</t>
  </si>
  <si>
    <t>М 1.1, М1.2, М1.3, М3.2</t>
  </si>
  <si>
    <t>⑥</t>
  </si>
  <si>
    <t>М 2.8, М2.9, М4.3</t>
  </si>
  <si>
    <t>М 1.9 (МCАD)</t>
  </si>
  <si>
    <t>⑧</t>
  </si>
  <si>
    <t>\6а</t>
  </si>
  <si>
    <t>\2б</t>
  </si>
  <si>
    <r>
      <t>Методи та засоби КІТ</t>
    </r>
    <r>
      <rPr>
        <sz val="12"/>
        <rFont val="Times New Roman"/>
        <family val="1"/>
      </rPr>
      <t xml:space="preserve"> (КІТ) (за спец. 1)_</t>
    </r>
  </si>
  <si>
    <t>\6б</t>
  </si>
  <si>
    <r>
      <t>Геометричне моделювання та  конструювання інженерних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(КІТ)  (за спец. 1)_</t>
    </r>
  </si>
  <si>
    <t>Автоматизовані системи наукових досліджень (КІТ) (за спец. 1,2) 18\19 не пл. _</t>
  </si>
  <si>
    <t>\7</t>
  </si>
  <si>
    <t>М 2.5, basic</t>
  </si>
  <si>
    <t>М ??, pr</t>
  </si>
  <si>
    <t>M ???</t>
  </si>
  <si>
    <t>Всього кр. за прогр. БіоАрт:</t>
  </si>
  <si>
    <t>"  29  "  березня     2018 р.</t>
  </si>
  <si>
    <t>2.2.1.</t>
  </si>
  <si>
    <t>2.2.2</t>
  </si>
  <si>
    <t>2.2.4</t>
  </si>
  <si>
    <t>2.2.5</t>
  </si>
  <si>
    <t>2.2.6</t>
  </si>
  <si>
    <t>2.2.7</t>
  </si>
  <si>
    <t>2.2.7.1</t>
  </si>
  <si>
    <t>2.2.7.2</t>
  </si>
  <si>
    <t>2.2.8</t>
  </si>
  <si>
    <t>2.2.8.1</t>
  </si>
  <si>
    <t>2.2.8.2</t>
  </si>
  <si>
    <t>2.2.9</t>
  </si>
  <si>
    <t>2.2.10</t>
  </si>
  <si>
    <t>2.2.10.1</t>
  </si>
  <si>
    <t>2.2.10.2</t>
  </si>
  <si>
    <t>2.2.11</t>
  </si>
  <si>
    <t>2.2.12</t>
  </si>
  <si>
    <t>2.2.13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</si>
  <si>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</si>
  <si>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</si>
  <si>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</si>
  <si>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</si>
  <si>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</si>
  <si>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</si>
  <si>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</si>
  <si>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</si>
  <si>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</si>
  <si>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r>
      <t xml:space="preserve">Примітка: </t>
    </r>
    <r>
      <rPr>
        <b/>
        <sz val="16"/>
        <rFont val="Times New Roman"/>
        <family val="1"/>
      </rPr>
      <t>**</t>
    </r>
    <r>
      <rPr>
        <b/>
        <sz val="12"/>
        <rFont val="Times New Roman"/>
        <family val="1"/>
      </rPr>
      <t xml:space="preserve">  - модулі дисциплін за спеціалізаціями планувати з 18\19 навч.року, узгодивши зміст з кафедрою КІТ </t>
    </r>
  </si>
  <si>
    <t>Компютерна графіка  (КІТ) _</t>
  </si>
  <si>
    <t>Медикобіологічні  системи (КІТ железо) (за спец. 3)  нова</t>
  </si>
  <si>
    <t>Математ.модел. і мат. статистика в системах біомедичн.призначення  (КІТ)     (за спец. 3)   нова</t>
  </si>
  <si>
    <t>почему одна дисциплина дважды</t>
  </si>
  <si>
    <t>подсчет кредитов</t>
  </si>
  <si>
    <t>блок 1.1 (с физвоспитанием)</t>
  </si>
  <si>
    <t>Ймовірнісні процеси і мат. статистика в автоматизованих системах (КІТ)     (за спец. 1,2) _</t>
  </si>
  <si>
    <t>2.2.14</t>
  </si>
  <si>
    <t>2.2.18.1</t>
  </si>
  <si>
    <t>2.2.18.2</t>
  </si>
  <si>
    <t>1.3.3</t>
  </si>
  <si>
    <r>
      <t>Алгоритми на дискретних структурах</t>
    </r>
    <r>
      <rPr>
        <sz val="10"/>
        <rFont val="Times New Roman"/>
        <family val="1"/>
      </rPr>
      <t xml:space="preserve"> (КІТ)_  </t>
    </r>
  </si>
  <si>
    <r>
      <t xml:space="preserve">Чисельні методи  </t>
    </r>
    <r>
      <rPr>
        <sz val="10"/>
        <rFont val="Times New Roman"/>
        <family val="1"/>
      </rPr>
      <t>(КІТ)_ (за спец. 1,2)_</t>
    </r>
  </si>
  <si>
    <r>
      <t xml:space="preserve">Медична термінологія та латинська мова </t>
    </r>
    <r>
      <rPr>
        <sz val="10"/>
        <rFont val="Times New Roman"/>
        <family val="1"/>
      </rPr>
      <t xml:space="preserve">(за спец. 3)  </t>
    </r>
  </si>
  <si>
    <r>
      <t>Основи технічної творчості та наукових досліджень (КІТ)</t>
    </r>
    <r>
      <rPr>
        <sz val="12"/>
        <rFont val="Times New Roman"/>
        <family val="1"/>
      </rPr>
      <t xml:space="preserve">  (за спец. 1,2,3)_</t>
    </r>
  </si>
  <si>
    <t>Екзаменаційна сесія та проміжний контроль</t>
  </si>
  <si>
    <t>2+96 год*</t>
  </si>
  <si>
    <t>7+96 год*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</si>
  <si>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</si>
  <si>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протокол № 8</t>
  </si>
  <si>
    <t>126+8 по 18 год</t>
  </si>
  <si>
    <t>перенос на 2б семестр</t>
  </si>
  <si>
    <t xml:space="preserve">Математична обробка  медикобіологічних даних(за сп.3) нова </t>
  </si>
  <si>
    <t>зміна назви і сем</t>
  </si>
  <si>
    <t>⑦</t>
  </si>
  <si>
    <t>2.2.19.1</t>
  </si>
  <si>
    <t>2.2.19.2</t>
  </si>
  <si>
    <t>2.2.24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</si>
</sst>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_-;_-@_-"/>
    <numFmt numFmtId="181" formatCode="#,##0;\-* #,##0_-;\ _-;_-@_-"/>
    <numFmt numFmtId="182" formatCode="0.0"/>
    <numFmt numFmtId="183" formatCode="#,##0.0_ ;\-#,##0.0\ "/>
    <numFmt numFmtId="184" formatCode="0.000"/>
    <numFmt numFmtId="185" formatCode="0.0000"/>
    <numFmt numFmtId="186" formatCode="#,##0.0_-;\-* #,##0.0_-;\ _-;_-@_-"/>
    <numFmt numFmtId="187" formatCode="#,##0.00_-;\-* #,##0.00_-;\ _-;_-@_-"/>
    <numFmt numFmtId="188" formatCode="#,##0.000_-;\-* #,##0.000_-;\ _-;_-@_-"/>
    <numFmt numFmtId="189" formatCode="#,##0_-;\-* #,##0_-;\ &quot;&quot;_-;_-@_-"/>
    <numFmt numFmtId="190" formatCode="#,##0_ ;\-#,##0\ "/>
    <numFmt numFmtId="191" formatCode="#,##0.0;\-* #,##0.0_-;\ _-;_-@_-"/>
    <numFmt numFmtId="192" formatCode="#,##0;\-* #,##0_-;\ &quot;&quot;_-;_-@_-"/>
    <numFmt numFmtId="193" formatCode="#,##0.0;\-* #,##0.0_-;\ &quot;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12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2"/>
      <name val="Calibri"/>
      <family val="2"/>
    </font>
    <font>
      <sz val="16"/>
      <name val="Arial Cyr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b/>
      <sz val="9"/>
      <name val="Times New Roman"/>
      <family val="1"/>
    </font>
    <font>
      <sz val="11"/>
      <name val="Arial Cyr"/>
      <family val="2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 Cyr"/>
      <family val="2"/>
    </font>
    <font>
      <sz val="14"/>
      <color indexed="62"/>
      <name val="Calibri"/>
      <family val="2"/>
    </font>
    <font>
      <b/>
      <i/>
      <sz val="12"/>
      <color indexed="40"/>
      <name val="Times New Roman"/>
      <family val="1"/>
    </font>
    <font>
      <sz val="10"/>
      <color indexed="40"/>
      <name val="Arial Cyr"/>
      <family val="2"/>
    </font>
    <font>
      <sz val="12"/>
      <color indexed="40"/>
      <name val="Arial"/>
      <family val="2"/>
    </font>
    <font>
      <sz val="14"/>
      <color indexed="40"/>
      <name val="Calibri"/>
      <family val="2"/>
    </font>
    <font>
      <sz val="11"/>
      <color indexed="8"/>
      <name val="Times New Roman"/>
      <family val="1"/>
    </font>
    <font>
      <b/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2"/>
      <color theme="4"/>
      <name val="Times New Roman"/>
      <family val="1"/>
    </font>
    <font>
      <sz val="10"/>
      <color theme="4"/>
      <name val="Arial Cyr"/>
      <family val="2"/>
    </font>
    <font>
      <sz val="14"/>
      <color theme="4"/>
      <name val="Calibri"/>
      <family val="2"/>
    </font>
    <font>
      <b/>
      <i/>
      <sz val="12"/>
      <color rgb="FF00B0F0"/>
      <name val="Times New Roman"/>
      <family val="1"/>
    </font>
    <font>
      <sz val="10"/>
      <color rgb="FF00B0F0"/>
      <name val="Arial Cyr"/>
      <family val="2"/>
    </font>
    <font>
      <sz val="12"/>
      <color rgb="FF00B0F0"/>
      <name val="Arial"/>
      <family val="2"/>
    </font>
    <font>
      <sz val="14"/>
      <color rgb="FF00B0F0"/>
      <name val="Calibri"/>
      <family val="2"/>
    </font>
    <font>
      <sz val="11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4"/>
      <color rgb="FF00B0F0"/>
      <name val="Times New Roman"/>
      <family val="1"/>
    </font>
    <font>
      <b/>
      <sz val="14"/>
      <color theme="4"/>
      <name val="Times New Roman"/>
      <family val="1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7" borderId="1" applyNumberFormat="0" applyAlignment="0" applyProtection="0"/>
    <xf numFmtId="0" fontId="8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9" fillId="32" borderId="0" applyNumberFormat="0" applyBorder="0" applyAlignment="0" applyProtection="0"/>
  </cellStyleXfs>
  <cellXfs count="32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81" fontId="9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8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Fill="1" applyBorder="1" applyAlignment="1" applyProtection="1">
      <alignment horizontal="left" vertical="top" wrapText="1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82" fontId="2" fillId="0" borderId="11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center" wrapText="1"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81" fontId="9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vertical="center"/>
      <protection/>
    </xf>
    <xf numFmtId="180" fontId="2" fillId="0" borderId="2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Border="1" applyAlignment="1">
      <alignment horizontal="center" vertical="center" wrapText="1"/>
    </xf>
    <xf numFmtId="180" fontId="2" fillId="0" borderId="17" xfId="0" applyNumberFormat="1" applyFont="1" applyFill="1" applyBorder="1" applyAlignment="1" applyProtection="1">
      <alignment horizontal="left" vertical="top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30" xfId="0" applyFont="1" applyBorder="1" applyAlignment="1" applyProtection="1">
      <alignment horizontal="right" vertical="center"/>
      <protection/>
    </xf>
    <xf numFmtId="1" fontId="2" fillId="0" borderId="2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 wrapText="1"/>
    </xf>
    <xf numFmtId="180" fontId="2" fillId="0" borderId="31" xfId="0" applyNumberFormat="1" applyFont="1" applyFill="1" applyBorder="1" applyAlignment="1" applyProtection="1">
      <alignment horizontal="left" vertical="top" wrapText="1"/>
      <protection/>
    </xf>
    <xf numFmtId="49" fontId="2" fillId="0" borderId="21" xfId="0" applyNumberFormat="1" applyFont="1" applyFill="1" applyBorder="1" applyAlignment="1">
      <alignment vertical="center" wrapText="1"/>
    </xf>
    <xf numFmtId="0" fontId="2" fillId="0" borderId="28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180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right" vertical="center" wrapText="1"/>
    </xf>
    <xf numFmtId="49" fontId="2" fillId="0" borderId="33" xfId="0" applyNumberFormat="1" applyFont="1" applyFill="1" applyBorder="1" applyAlignment="1">
      <alignment vertical="center" wrapText="1"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49" fontId="2" fillId="0" borderId="37" xfId="0" applyNumberFormat="1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1" fontId="2" fillId="0" borderId="3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45" xfId="0" applyNumberFormat="1" applyFont="1" applyFill="1" applyBorder="1" applyAlignment="1">
      <alignment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vertical="center" wrapText="1"/>
    </xf>
    <xf numFmtId="0" fontId="0" fillId="0" borderId="45" xfId="0" applyFill="1" applyBorder="1" applyAlignment="1">
      <alignment horizontal="left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182" fontId="6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180" fontId="2" fillId="7" borderId="51" xfId="0" applyNumberFormat="1" applyFont="1" applyFill="1" applyBorder="1" applyAlignment="1" applyProtection="1">
      <alignment horizontal="center" vertical="center"/>
      <protection/>
    </xf>
    <xf numFmtId="180" fontId="2" fillId="7" borderId="52" xfId="0" applyNumberFormat="1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 applyProtection="1">
      <alignment vertical="center"/>
      <protection/>
    </xf>
    <xf numFmtId="0" fontId="3" fillId="0" borderId="0" xfId="53" applyFont="1" applyAlignment="1">
      <alignment horizontal="right"/>
      <protection/>
    </xf>
    <xf numFmtId="0" fontId="2" fillId="31" borderId="14" xfId="0" applyFont="1" applyFill="1" applyBorder="1" applyAlignment="1">
      <alignment horizontal="center" vertical="center" wrapText="1"/>
    </xf>
    <xf numFmtId="0" fontId="2" fillId="31" borderId="23" xfId="0" applyNumberFormat="1" applyFont="1" applyFill="1" applyBorder="1" applyAlignment="1">
      <alignment horizontal="center" vertical="center" wrapText="1"/>
    </xf>
    <xf numFmtId="0" fontId="2" fillId="31" borderId="43" xfId="0" applyNumberFormat="1" applyFont="1" applyFill="1" applyBorder="1" applyAlignment="1">
      <alignment horizontal="center" vertical="center" wrapText="1"/>
    </xf>
    <xf numFmtId="0" fontId="2" fillId="31" borderId="24" xfId="0" applyNumberFormat="1" applyFont="1" applyFill="1" applyBorder="1" applyAlignment="1">
      <alignment horizontal="center" vertical="center" wrapText="1"/>
    </xf>
    <xf numFmtId="0" fontId="2" fillId="31" borderId="24" xfId="0" applyFont="1" applyFill="1" applyBorder="1" applyAlignment="1">
      <alignment horizontal="center" vertical="center" wrapText="1"/>
    </xf>
    <xf numFmtId="0" fontId="2" fillId="31" borderId="26" xfId="0" applyNumberFormat="1" applyFont="1" applyFill="1" applyBorder="1" applyAlignment="1">
      <alignment horizontal="center" vertical="center" wrapText="1"/>
    </xf>
    <xf numFmtId="0" fontId="2" fillId="31" borderId="43" xfId="0" applyFont="1" applyFill="1" applyBorder="1" applyAlignment="1">
      <alignment horizontal="center" vertical="center" wrapText="1"/>
    </xf>
    <xf numFmtId="0" fontId="12" fillId="31" borderId="43" xfId="0" applyFont="1" applyFill="1" applyBorder="1" applyAlignment="1">
      <alignment horizontal="center" vertical="center"/>
    </xf>
    <xf numFmtId="180" fontId="2" fillId="31" borderId="24" xfId="0" applyNumberFormat="1" applyFont="1" applyFill="1" applyBorder="1" applyAlignment="1" applyProtection="1">
      <alignment vertical="center"/>
      <protection/>
    </xf>
    <xf numFmtId="0" fontId="2" fillId="31" borderId="26" xfId="0" applyFont="1" applyFill="1" applyBorder="1" applyAlignment="1">
      <alignment horizontal="center" vertical="center" wrapText="1"/>
    </xf>
    <xf numFmtId="0" fontId="2" fillId="31" borderId="55" xfId="0" applyNumberFormat="1" applyFont="1" applyFill="1" applyBorder="1" applyAlignment="1" applyProtection="1">
      <alignment horizontal="center" vertical="center"/>
      <protection/>
    </xf>
    <xf numFmtId="0" fontId="2" fillId="31" borderId="56" xfId="0" applyNumberFormat="1" applyFont="1" applyFill="1" applyBorder="1" applyAlignment="1" applyProtection="1">
      <alignment horizontal="center" vertical="center"/>
      <protection/>
    </xf>
    <xf numFmtId="180" fontId="2" fillId="31" borderId="0" xfId="0" applyNumberFormat="1" applyFont="1" applyFill="1" applyBorder="1" applyAlignment="1" applyProtection="1">
      <alignment vertical="center"/>
      <protection/>
    </xf>
    <xf numFmtId="180" fontId="7" fillId="31" borderId="0" xfId="0" applyNumberFormat="1" applyFont="1" applyFill="1" applyBorder="1" applyAlignment="1" applyProtection="1">
      <alignment vertical="center"/>
      <protection/>
    </xf>
    <xf numFmtId="181" fontId="2" fillId="31" borderId="10" xfId="0" applyNumberFormat="1" applyFont="1" applyFill="1" applyBorder="1" applyAlignment="1" applyProtection="1">
      <alignment horizontal="center" vertical="center"/>
      <protection/>
    </xf>
    <xf numFmtId="180" fontId="2" fillId="31" borderId="16" xfId="0" applyNumberFormat="1" applyFont="1" applyFill="1" applyBorder="1" applyAlignment="1" applyProtection="1">
      <alignment horizontal="center" vertical="center"/>
      <protection/>
    </xf>
    <xf numFmtId="180" fontId="2" fillId="31" borderId="28" xfId="0" applyNumberFormat="1" applyFont="1" applyFill="1" applyBorder="1" applyAlignment="1" applyProtection="1">
      <alignment vertical="center"/>
      <protection/>
    </xf>
    <xf numFmtId="1" fontId="2" fillId="31" borderId="14" xfId="0" applyNumberFormat="1" applyFont="1" applyFill="1" applyBorder="1" applyAlignment="1">
      <alignment horizontal="center" vertical="center" wrapText="1"/>
    </xf>
    <xf numFmtId="0" fontId="2" fillId="31" borderId="23" xfId="0" applyFont="1" applyFill="1" applyBorder="1" applyAlignment="1">
      <alignment horizontal="center" vertical="center" wrapText="1"/>
    </xf>
    <xf numFmtId="0" fontId="12" fillId="31" borderId="28" xfId="0" applyFont="1" applyFill="1" applyBorder="1" applyAlignment="1">
      <alignment horizontal="center" vertical="center"/>
    </xf>
    <xf numFmtId="180" fontId="2" fillId="31" borderId="14" xfId="0" applyNumberFormat="1" applyFont="1" applyFill="1" applyBorder="1" applyAlignment="1" applyProtection="1">
      <alignment horizontal="center" vertical="center"/>
      <protection/>
    </xf>
    <xf numFmtId="180" fontId="2" fillId="31" borderId="14" xfId="0" applyNumberFormat="1" applyFont="1" applyFill="1" applyBorder="1" applyAlignment="1" applyProtection="1">
      <alignment vertical="center"/>
      <protection/>
    </xf>
    <xf numFmtId="0" fontId="2" fillId="31" borderId="24" xfId="0" applyNumberFormat="1" applyFont="1" applyFill="1" applyBorder="1" applyAlignment="1" applyProtection="1">
      <alignment horizontal="center" vertical="center"/>
      <protection/>
    </xf>
    <xf numFmtId="0" fontId="2" fillId="31" borderId="26" xfId="0" applyNumberFormat="1" applyFont="1" applyFill="1" applyBorder="1" applyAlignment="1" applyProtection="1">
      <alignment horizontal="center" vertical="center"/>
      <protection/>
    </xf>
    <xf numFmtId="180" fontId="2" fillId="31" borderId="43" xfId="0" applyNumberFormat="1" applyFont="1" applyFill="1" applyBorder="1" applyAlignment="1" applyProtection="1">
      <alignment vertical="center"/>
      <protection/>
    </xf>
    <xf numFmtId="0" fontId="6" fillId="31" borderId="43" xfId="0" applyFont="1" applyFill="1" applyBorder="1" applyAlignment="1">
      <alignment horizontal="left" vertical="top" wrapText="1"/>
    </xf>
    <xf numFmtId="0" fontId="6" fillId="31" borderId="26" xfId="0" applyFont="1" applyFill="1" applyBorder="1" applyAlignment="1">
      <alignment horizontal="left" vertical="center" wrapText="1"/>
    </xf>
    <xf numFmtId="0" fontId="2" fillId="31" borderId="12" xfId="0" applyFont="1" applyFill="1" applyBorder="1" applyAlignment="1">
      <alignment horizontal="center" vertical="center" wrapText="1"/>
    </xf>
    <xf numFmtId="180" fontId="2" fillId="31" borderId="26" xfId="0" applyNumberFormat="1" applyFont="1" applyFill="1" applyBorder="1" applyAlignment="1" applyProtection="1">
      <alignment horizontal="center" vertical="center"/>
      <protection/>
    </xf>
    <xf numFmtId="181" fontId="2" fillId="31" borderId="43" xfId="0" applyNumberFormat="1" applyFont="1" applyFill="1" applyBorder="1" applyAlignment="1" applyProtection="1">
      <alignment horizontal="center" vertical="center"/>
      <protection/>
    </xf>
    <xf numFmtId="181" fontId="2" fillId="31" borderId="24" xfId="0" applyNumberFormat="1" applyFont="1" applyFill="1" applyBorder="1" applyAlignment="1" applyProtection="1">
      <alignment horizontal="center" vertical="center"/>
      <protection/>
    </xf>
    <xf numFmtId="0" fontId="2" fillId="31" borderId="57" xfId="0" applyNumberFormat="1" applyFont="1" applyFill="1" applyBorder="1" applyAlignment="1">
      <alignment horizontal="center" vertical="center" wrapText="1"/>
    </xf>
    <xf numFmtId="1" fontId="2" fillId="31" borderId="55" xfId="0" applyNumberFormat="1" applyFont="1" applyFill="1" applyBorder="1" applyAlignment="1">
      <alignment horizontal="center" vertical="center" wrapText="1"/>
    </xf>
    <xf numFmtId="0" fontId="2" fillId="31" borderId="55" xfId="0" applyNumberFormat="1" applyFont="1" applyFill="1" applyBorder="1" applyAlignment="1">
      <alignment horizontal="center" vertical="center" wrapText="1"/>
    </xf>
    <xf numFmtId="0" fontId="2" fillId="31" borderId="55" xfId="0" applyFont="1" applyFill="1" applyBorder="1" applyAlignment="1">
      <alignment horizontal="center" vertical="center" wrapText="1"/>
    </xf>
    <xf numFmtId="0" fontId="6" fillId="31" borderId="58" xfId="0" applyNumberFormat="1" applyFont="1" applyFill="1" applyBorder="1" applyAlignment="1" applyProtection="1">
      <alignment horizontal="center" vertical="center"/>
      <protection/>
    </xf>
    <xf numFmtId="182" fontId="2" fillId="31" borderId="59" xfId="0" applyNumberFormat="1" applyFont="1" applyFill="1" applyBorder="1" applyAlignment="1">
      <alignment horizontal="center" vertical="center" wrapText="1"/>
    </xf>
    <xf numFmtId="182" fontId="2" fillId="31" borderId="57" xfId="0" applyNumberFormat="1" applyFont="1" applyFill="1" applyBorder="1" applyAlignment="1">
      <alignment horizontal="center" vertical="center" wrapText="1"/>
    </xf>
    <xf numFmtId="0" fontId="12" fillId="31" borderId="24" xfId="0" applyFont="1" applyFill="1" applyBorder="1" applyAlignment="1">
      <alignment horizontal="center" vertical="center"/>
    </xf>
    <xf numFmtId="0" fontId="12" fillId="31" borderId="57" xfId="0" applyFont="1" applyFill="1" applyBorder="1" applyAlignment="1">
      <alignment horizontal="center" vertical="center"/>
    </xf>
    <xf numFmtId="0" fontId="12" fillId="31" borderId="55" xfId="0" applyFont="1" applyFill="1" applyBorder="1" applyAlignment="1">
      <alignment horizontal="center" vertical="center"/>
    </xf>
    <xf numFmtId="0" fontId="6" fillId="31" borderId="13" xfId="0" applyFont="1" applyFill="1" applyBorder="1" applyAlignment="1">
      <alignment horizontal="left" vertical="top" wrapText="1"/>
    </xf>
    <xf numFmtId="0" fontId="6" fillId="31" borderId="16" xfId="0" applyFont="1" applyFill="1" applyBorder="1" applyAlignment="1">
      <alignment horizontal="left" vertical="center" wrapText="1"/>
    </xf>
    <xf numFmtId="0" fontId="2" fillId="31" borderId="60" xfId="0" applyNumberFormat="1" applyFont="1" applyFill="1" applyBorder="1" applyAlignment="1">
      <alignment horizontal="center" vertical="center" wrapText="1"/>
    </xf>
    <xf numFmtId="0" fontId="6" fillId="31" borderId="32" xfId="0" applyNumberFormat="1" applyFont="1" applyFill="1" applyBorder="1" applyAlignment="1" applyProtection="1">
      <alignment horizontal="center" vertical="center"/>
      <protection/>
    </xf>
    <xf numFmtId="182" fontId="2" fillId="31" borderId="24" xfId="0" applyNumberFormat="1" applyFont="1" applyFill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/>
    </xf>
    <xf numFmtId="0" fontId="2" fillId="31" borderId="14" xfId="0" applyFont="1" applyFill="1" applyBorder="1" applyAlignment="1">
      <alignment horizontal="center" vertical="center"/>
    </xf>
    <xf numFmtId="0" fontId="2" fillId="31" borderId="57" xfId="0" applyFont="1" applyFill="1" applyBorder="1" applyAlignment="1">
      <alignment horizontal="center" vertical="center"/>
    </xf>
    <xf numFmtId="0" fontId="2" fillId="31" borderId="55" xfId="0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9" fontId="2" fillId="0" borderId="33" xfId="0" applyNumberFormat="1" applyFont="1" applyFill="1" applyBorder="1" applyAlignment="1">
      <alignment horizontal="right" vertical="center" wrapText="1"/>
    </xf>
    <xf numFmtId="1" fontId="12" fillId="0" borderId="12" xfId="0" applyNumberFormat="1" applyFont="1" applyFill="1" applyBorder="1" applyAlignment="1">
      <alignment horizontal="right" vertical="center" wrapText="1"/>
    </xf>
    <xf numFmtId="49" fontId="2" fillId="0" borderId="33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82" fontId="2" fillId="0" borderId="24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1" borderId="64" xfId="0" applyFont="1" applyFill="1" applyBorder="1" applyAlignment="1">
      <alignment horizontal="center" vertical="center" wrapText="1"/>
    </xf>
    <xf numFmtId="0" fontId="11" fillId="31" borderId="65" xfId="0" applyFont="1" applyFill="1" applyBorder="1" applyAlignment="1">
      <alignment/>
    </xf>
    <xf numFmtId="0" fontId="2" fillId="31" borderId="66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80" fontId="2" fillId="31" borderId="67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31" borderId="13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 wrapText="1"/>
    </xf>
    <xf numFmtId="182" fontId="6" fillId="33" borderId="68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182" fontId="2" fillId="33" borderId="27" xfId="0" applyNumberFormat="1" applyFont="1" applyFill="1" applyBorder="1" applyAlignment="1" applyProtection="1">
      <alignment horizontal="center" vertical="center"/>
      <protection/>
    </xf>
    <xf numFmtId="182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center" wrapText="1"/>
    </xf>
    <xf numFmtId="182" fontId="6" fillId="33" borderId="69" xfId="0" applyNumberFormat="1" applyFont="1" applyFill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 horizontal="center" vertical="center" wrapText="1"/>
      <protection/>
    </xf>
    <xf numFmtId="180" fontId="2" fillId="33" borderId="27" xfId="0" applyNumberFormat="1" applyFont="1" applyFill="1" applyBorder="1" applyAlignment="1">
      <alignment horizontal="center" vertical="center" wrapText="1"/>
    </xf>
    <xf numFmtId="0" fontId="2" fillId="33" borderId="69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1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70" xfId="0" applyNumberFormat="1" applyFont="1" applyFill="1" applyBorder="1" applyAlignment="1" applyProtection="1">
      <alignment horizontal="center" vertical="center"/>
      <protection/>
    </xf>
    <xf numFmtId="0" fontId="6" fillId="33" borderId="71" xfId="0" applyNumberFormat="1" applyFont="1" applyFill="1" applyBorder="1" applyAlignment="1" applyProtection="1">
      <alignment horizontal="center" vertical="center"/>
      <protection/>
    </xf>
    <xf numFmtId="0" fontId="6" fillId="33" borderId="72" xfId="0" applyNumberFormat="1" applyFont="1" applyFill="1" applyBorder="1" applyAlignment="1" applyProtection="1">
      <alignment horizontal="center" vertical="center"/>
      <protection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1" fontId="6" fillId="33" borderId="27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 wrapText="1"/>
    </xf>
    <xf numFmtId="180" fontId="2" fillId="31" borderId="10" xfId="0" applyNumberFormat="1" applyFont="1" applyFill="1" applyBorder="1" applyAlignment="1">
      <alignment horizontal="center" vertical="center" wrapText="1"/>
    </xf>
    <xf numFmtId="0" fontId="2" fillId="31" borderId="15" xfId="0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vertical="center" wrapText="1"/>
    </xf>
    <xf numFmtId="0" fontId="2" fillId="31" borderId="14" xfId="0" applyNumberFormat="1" applyFont="1" applyFill="1" applyBorder="1" applyAlignment="1">
      <alignment horizontal="center" vertical="center"/>
    </xf>
    <xf numFmtId="0" fontId="2" fillId="31" borderId="10" xfId="0" applyNumberFormat="1" applyFont="1" applyFill="1" applyBorder="1" applyAlignment="1">
      <alignment horizontal="center" vertical="center"/>
    </xf>
    <xf numFmtId="0" fontId="2" fillId="31" borderId="15" xfId="0" applyNumberFormat="1" applyFont="1" applyFill="1" applyBorder="1" applyAlignment="1" applyProtection="1">
      <alignment horizontal="center" vertical="center"/>
      <protection/>
    </xf>
    <xf numFmtId="182" fontId="2" fillId="31" borderId="49" xfId="0" applyNumberFormat="1" applyFont="1" applyFill="1" applyBorder="1" applyAlignment="1" applyProtection="1">
      <alignment horizontal="center" vertical="center"/>
      <protection/>
    </xf>
    <xf numFmtId="1" fontId="2" fillId="31" borderId="10" xfId="0" applyNumberFormat="1" applyFont="1" applyFill="1" applyBorder="1" applyAlignment="1">
      <alignment horizontal="center" vertical="center"/>
    </xf>
    <xf numFmtId="0" fontId="2" fillId="31" borderId="10" xfId="0" applyNumberFormat="1" applyFont="1" applyFill="1" applyBorder="1" applyAlignment="1">
      <alignment horizontal="center" vertical="center" wrapText="1"/>
    </xf>
    <xf numFmtId="0" fontId="2" fillId="31" borderId="15" xfId="0" applyNumberFormat="1" applyFont="1" applyFill="1" applyBorder="1" applyAlignment="1">
      <alignment horizontal="center" vertical="center" wrapText="1"/>
    </xf>
    <xf numFmtId="0" fontId="2" fillId="31" borderId="34" xfId="0" applyNumberFormat="1" applyFont="1" applyFill="1" applyBorder="1" applyAlignment="1">
      <alignment horizontal="center" vertical="center" wrapText="1"/>
    </xf>
    <xf numFmtId="49" fontId="2" fillId="31" borderId="33" xfId="0" applyNumberFormat="1" applyFont="1" applyFill="1" applyBorder="1" applyAlignment="1">
      <alignment vertical="center" wrapText="1"/>
    </xf>
    <xf numFmtId="49" fontId="2" fillId="31" borderId="14" xfId="0" applyNumberFormat="1" applyFont="1" applyFill="1" applyBorder="1" applyAlignment="1">
      <alignment horizontal="center" vertical="center"/>
    </xf>
    <xf numFmtId="49" fontId="2" fillId="31" borderId="10" xfId="0" applyNumberFormat="1" applyFont="1" applyFill="1" applyBorder="1" applyAlignment="1">
      <alignment horizontal="center" vertical="center"/>
    </xf>
    <xf numFmtId="181" fontId="2" fillId="31" borderId="15" xfId="0" applyNumberFormat="1" applyFont="1" applyFill="1" applyBorder="1" applyAlignment="1" applyProtection="1">
      <alignment horizontal="center" vertical="center"/>
      <protection/>
    </xf>
    <xf numFmtId="182" fontId="6" fillId="31" borderId="49" xfId="0" applyNumberFormat="1" applyFont="1" applyFill="1" applyBorder="1" applyAlignment="1" applyProtection="1">
      <alignment horizontal="center" vertical="center"/>
      <protection/>
    </xf>
    <xf numFmtId="180" fontId="6" fillId="31" borderId="10" xfId="0" applyNumberFormat="1" applyFont="1" applyFill="1" applyBorder="1" applyAlignment="1">
      <alignment horizontal="center" vertical="center" wrapText="1"/>
    </xf>
    <xf numFmtId="1" fontId="6" fillId="31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5" xfId="0" applyFont="1" applyFill="1" applyBorder="1" applyAlignment="1">
      <alignment horizontal="center" vertical="center" wrapText="1"/>
    </xf>
    <xf numFmtId="0" fontId="2" fillId="31" borderId="34" xfId="0" applyFont="1" applyFill="1" applyBorder="1" applyAlignment="1">
      <alignment horizontal="center" vertical="center" wrapText="1"/>
    </xf>
    <xf numFmtId="49" fontId="2" fillId="31" borderId="73" xfId="0" applyNumberFormat="1" applyFont="1" applyFill="1" applyBorder="1" applyAlignment="1">
      <alignment horizontal="left" vertical="center" wrapText="1"/>
    </xf>
    <xf numFmtId="0" fontId="2" fillId="31" borderId="57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31" borderId="43" xfId="0" applyNumberFormat="1" applyFont="1" applyFill="1" applyBorder="1" applyAlignment="1" applyProtection="1">
      <alignment horizontal="center" vertical="center"/>
      <protection/>
    </xf>
    <xf numFmtId="0" fontId="2" fillId="0" borderId="74" xfId="0" applyNumberFormat="1" applyFont="1" applyFill="1" applyBorder="1" applyAlignment="1" applyProtection="1">
      <alignment horizontal="center" vertical="center"/>
      <protection/>
    </xf>
    <xf numFmtId="180" fontId="6" fillId="7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vertical="center" wrapText="1"/>
    </xf>
    <xf numFmtId="1" fontId="6" fillId="7" borderId="75" xfId="0" applyNumberFormat="1" applyFont="1" applyFill="1" applyBorder="1" applyAlignment="1">
      <alignment horizontal="center" vertical="center"/>
    </xf>
    <xf numFmtId="1" fontId="6" fillId="7" borderId="76" xfId="0" applyNumberFormat="1" applyFont="1" applyFill="1" applyBorder="1" applyAlignment="1">
      <alignment horizontal="center" vertical="center"/>
    </xf>
    <xf numFmtId="0" fontId="2" fillId="31" borderId="4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0" fontId="100" fillId="0" borderId="15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180" fontId="4" fillId="0" borderId="0" xfId="0" applyNumberFormat="1" applyFont="1" applyFill="1" applyBorder="1" applyAlignment="1" applyProtection="1">
      <alignment horizontal="center" vertical="center"/>
      <protection/>
    </xf>
    <xf numFmtId="181" fontId="2" fillId="0" borderId="0" xfId="0" applyNumberFormat="1" applyFont="1" applyFill="1" applyBorder="1" applyAlignment="1" applyProtection="1">
      <alignment horizontal="center" vertical="center"/>
      <protection/>
    </xf>
    <xf numFmtId="181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6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182" fontId="4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vertical="center" wrapText="1"/>
    </xf>
    <xf numFmtId="0" fontId="0" fillId="0" borderId="79" xfId="0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/>
    </xf>
    <xf numFmtId="0" fontId="12" fillId="31" borderId="7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182" fontId="6" fillId="33" borderId="81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Border="1" applyAlignment="1">
      <alignment horizontal="center" vertical="top" wrapText="1"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 wrapText="1"/>
    </xf>
    <xf numFmtId="180" fontId="6" fillId="0" borderId="13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0" xfId="54" applyFont="1">
      <alignment/>
      <protection/>
    </xf>
    <xf numFmtId="0" fontId="13" fillId="0" borderId="0" xfId="54" applyFont="1">
      <alignment/>
      <protection/>
    </xf>
    <xf numFmtId="0" fontId="18" fillId="0" borderId="0" xfId="54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3" fillId="0" borderId="0" xfId="0" applyFont="1" applyBorder="1" applyAlignment="1">
      <alignment/>
    </xf>
    <xf numFmtId="0" fontId="20" fillId="0" borderId="0" xfId="0" applyFont="1" applyAlignment="1">
      <alignment/>
    </xf>
    <xf numFmtId="1" fontId="6" fillId="33" borderId="81" xfId="0" applyNumberFormat="1" applyFont="1" applyFill="1" applyBorder="1" applyAlignment="1" applyProtection="1">
      <alignment horizontal="center" vertical="center"/>
      <protection/>
    </xf>
    <xf numFmtId="1" fontId="6" fillId="33" borderId="68" xfId="0" applyNumberFormat="1" applyFont="1" applyFill="1" applyBorder="1" applyAlignment="1">
      <alignment horizontal="center" vertical="center" wrapText="1"/>
    </xf>
    <xf numFmtId="1" fontId="6" fillId="33" borderId="75" xfId="0" applyNumberFormat="1" applyFont="1" applyFill="1" applyBorder="1" applyAlignment="1" applyProtection="1">
      <alignment horizontal="center" vertical="center"/>
      <protection/>
    </xf>
    <xf numFmtId="1" fontId="6" fillId="33" borderId="7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/>
    </xf>
    <xf numFmtId="49" fontId="3" fillId="0" borderId="57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" fontId="2" fillId="31" borderId="28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" fontId="6" fillId="33" borderId="82" xfId="0" applyNumberFormat="1" applyFont="1" applyFill="1" applyBorder="1" applyAlignment="1" applyProtection="1">
      <alignment horizontal="center" vertical="center"/>
      <protection/>
    </xf>
    <xf numFmtId="0" fontId="6" fillId="31" borderId="28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80" fontId="2" fillId="31" borderId="83" xfId="0" applyNumberFormat="1" applyFont="1" applyFill="1" applyBorder="1" applyAlignment="1" applyProtection="1">
      <alignment horizontal="center" vertical="center"/>
      <protection/>
    </xf>
    <xf numFmtId="182" fontId="102" fillId="31" borderId="49" xfId="0" applyNumberFormat="1" applyFont="1" applyFill="1" applyBorder="1" applyAlignment="1" applyProtection="1">
      <alignment horizontal="center" vertical="center"/>
      <protection/>
    </xf>
    <xf numFmtId="182" fontId="2" fillId="31" borderId="74" xfId="0" applyNumberFormat="1" applyFont="1" applyFill="1" applyBorder="1" applyAlignment="1" applyProtection="1">
      <alignment horizontal="center" vertical="center"/>
      <protection/>
    </xf>
    <xf numFmtId="182" fontId="2" fillId="31" borderId="50" xfId="0" applyNumberFormat="1" applyFont="1" applyFill="1" applyBorder="1" applyAlignment="1" applyProtection="1">
      <alignment horizontal="center" vertical="center"/>
      <protection/>
    </xf>
    <xf numFmtId="182" fontId="6" fillId="31" borderId="0" xfId="0" applyNumberFormat="1" applyFont="1" applyFill="1" applyBorder="1" applyAlignment="1" applyProtection="1">
      <alignment horizontal="center" vertical="center"/>
      <protection/>
    </xf>
    <xf numFmtId="182" fontId="6" fillId="31" borderId="33" xfId="0" applyNumberFormat="1" applyFont="1" applyFill="1" applyBorder="1" applyAlignment="1">
      <alignment horizontal="center" vertical="center" wrapText="1"/>
    </xf>
    <xf numFmtId="182" fontId="6" fillId="31" borderId="12" xfId="0" applyNumberFormat="1" applyFont="1" applyFill="1" applyBorder="1" applyAlignment="1">
      <alignment horizontal="center" vertical="center" wrapText="1"/>
    </xf>
    <xf numFmtId="182" fontId="2" fillId="31" borderId="33" xfId="0" applyNumberFormat="1" applyFont="1" applyFill="1" applyBorder="1" applyAlignment="1">
      <alignment horizontal="center" vertical="center" wrapText="1"/>
    </xf>
    <xf numFmtId="182" fontId="2" fillId="31" borderId="74" xfId="0" applyNumberFormat="1" applyFont="1" applyFill="1" applyBorder="1" applyAlignment="1" applyProtection="1">
      <alignment horizontal="center" vertical="center"/>
      <protection/>
    </xf>
    <xf numFmtId="182" fontId="2" fillId="31" borderId="84" xfId="0" applyNumberFormat="1" applyFont="1" applyFill="1" applyBorder="1" applyAlignment="1" applyProtection="1">
      <alignment horizontal="center" vertical="center"/>
      <protection/>
    </xf>
    <xf numFmtId="182" fontId="2" fillId="31" borderId="85" xfId="0" applyNumberFormat="1" applyFont="1" applyFill="1" applyBorder="1" applyAlignment="1" applyProtection="1">
      <alignment horizontal="center" vertical="center"/>
      <protection/>
    </xf>
    <xf numFmtId="182" fontId="2" fillId="31" borderId="86" xfId="0" applyNumberFormat="1" applyFont="1" applyFill="1" applyBorder="1" applyAlignment="1" applyProtection="1">
      <alignment horizontal="center" vertical="center"/>
      <protection/>
    </xf>
    <xf numFmtId="1" fontId="6" fillId="33" borderId="87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>
      <alignment horizontal="center" vertical="center" wrapText="1"/>
    </xf>
    <xf numFmtId="190" fontId="2" fillId="0" borderId="11" xfId="0" applyNumberFormat="1" applyFont="1" applyFill="1" applyBorder="1" applyAlignment="1" applyProtection="1">
      <alignment horizontal="center" vertical="center"/>
      <protection/>
    </xf>
    <xf numFmtId="1" fontId="6" fillId="7" borderId="88" xfId="0" applyNumberFormat="1" applyFont="1" applyFill="1" applyBorder="1" applyAlignment="1">
      <alignment horizontal="center" vertical="center"/>
    </xf>
    <xf numFmtId="1" fontId="6" fillId="7" borderId="5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182" fontId="32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vertical="center" wrapText="1"/>
    </xf>
    <xf numFmtId="0" fontId="2" fillId="0" borderId="89" xfId="0" applyNumberFormat="1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9" fillId="0" borderId="90" xfId="0" applyNumberFormat="1" applyFont="1" applyFill="1" applyBorder="1" applyAlignment="1" applyProtection="1">
      <alignment horizontal="center" vertical="center"/>
      <protection/>
    </xf>
    <xf numFmtId="1" fontId="6" fillId="0" borderId="89" xfId="0" applyNumberFormat="1" applyFont="1" applyBorder="1" applyAlignment="1">
      <alignment horizontal="center" vertical="center"/>
    </xf>
    <xf numFmtId="49" fontId="3" fillId="0" borderId="91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/>
    </xf>
    <xf numFmtId="180" fontId="2" fillId="0" borderId="40" xfId="0" applyNumberFormat="1" applyFont="1" applyFill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9" fillId="0" borderId="94" xfId="0" applyNumberFormat="1" applyFont="1" applyFill="1" applyBorder="1" applyAlignment="1" applyProtection="1">
      <alignment horizontal="center" vertical="center"/>
      <protection/>
    </xf>
    <xf numFmtId="0" fontId="9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9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Border="1" applyAlignment="1">
      <alignment horizontal="center" vertical="center" wrapText="1"/>
    </xf>
    <xf numFmtId="0" fontId="2" fillId="31" borderId="85" xfId="0" applyNumberFormat="1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/>
    </xf>
    <xf numFmtId="0" fontId="9" fillId="31" borderId="98" xfId="0" applyNumberFormat="1" applyFont="1" applyFill="1" applyBorder="1" applyAlignment="1" applyProtection="1">
      <alignment horizontal="center" vertical="center"/>
      <protection/>
    </xf>
    <xf numFmtId="0" fontId="9" fillId="31" borderId="99" xfId="0" applyNumberFormat="1" applyFont="1" applyFill="1" applyBorder="1" applyAlignment="1" applyProtection="1">
      <alignment horizontal="center" vertical="center"/>
      <protection/>
    </xf>
    <xf numFmtId="1" fontId="2" fillId="0" borderId="61" xfId="0" applyNumberFormat="1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 wrapText="1"/>
    </xf>
    <xf numFmtId="180" fontId="2" fillId="31" borderId="13" xfId="0" applyNumberFormat="1" applyFont="1" applyFill="1" applyBorder="1" applyAlignment="1">
      <alignment horizontal="center" vertical="center" wrapText="1"/>
    </xf>
    <xf numFmtId="1" fontId="2" fillId="31" borderId="13" xfId="0" applyNumberFormat="1" applyFont="1" applyFill="1" applyBorder="1" applyAlignment="1">
      <alignment horizontal="center" vertical="center"/>
    </xf>
    <xf numFmtId="0" fontId="2" fillId="31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9" fillId="34" borderId="18" xfId="0" applyNumberFormat="1" applyFont="1" applyFill="1" applyBorder="1" applyAlignment="1" applyProtection="1">
      <alignment horizontal="center" vertical="center"/>
      <protection/>
    </xf>
    <xf numFmtId="182" fontId="2" fillId="34" borderId="50" xfId="0" applyNumberFormat="1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1" fontId="2" fillId="34" borderId="16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7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102" fillId="0" borderId="105" xfId="0" applyNumberFormat="1" applyFont="1" applyFill="1" applyBorder="1" applyAlignment="1">
      <alignment horizontal="left" vertical="center" wrapText="1"/>
    </xf>
    <xf numFmtId="0" fontId="103" fillId="0" borderId="106" xfId="0" applyFont="1" applyFill="1" applyBorder="1" applyAlignment="1">
      <alignment horizontal="center" vertical="center" wrapText="1"/>
    </xf>
    <xf numFmtId="0" fontId="103" fillId="0" borderId="45" xfId="0" applyFont="1" applyFill="1" applyBorder="1" applyAlignment="1">
      <alignment horizontal="center" vertical="center" wrapText="1"/>
    </xf>
    <xf numFmtId="192" fontId="104" fillId="0" borderId="107" xfId="0" applyNumberFormat="1" applyFont="1" applyFill="1" applyBorder="1" applyAlignment="1" applyProtection="1">
      <alignment horizontal="center" vertical="center"/>
      <protection/>
    </xf>
    <xf numFmtId="182" fontId="103" fillId="0" borderId="105" xfId="0" applyNumberFormat="1" applyFont="1" applyFill="1" applyBorder="1" applyAlignment="1" applyProtection="1">
      <alignment horizontal="center" vertical="center"/>
      <protection/>
    </xf>
    <xf numFmtId="0" fontId="103" fillId="0" borderId="105" xfId="0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103" fillId="0" borderId="107" xfId="0" applyFont="1" applyFill="1" applyBorder="1" applyAlignment="1">
      <alignment horizontal="center" vertical="center" wrapText="1"/>
    </xf>
    <xf numFmtId="0" fontId="103" fillId="0" borderId="108" xfId="0" applyFont="1" applyFill="1" applyBorder="1" applyAlignment="1">
      <alignment horizontal="center" vertical="center" wrapText="1"/>
    </xf>
    <xf numFmtId="0" fontId="103" fillId="0" borderId="54" xfId="0" applyFont="1" applyFill="1" applyBorder="1" applyAlignment="1">
      <alignment horizontal="center" vertical="center" wrapText="1"/>
    </xf>
    <xf numFmtId="182" fontId="103" fillId="0" borderId="45" xfId="0" applyNumberFormat="1" applyFont="1" applyFill="1" applyBorder="1" applyAlignment="1">
      <alignment horizontal="center" vertical="center" wrapText="1"/>
    </xf>
    <xf numFmtId="0" fontId="103" fillId="0" borderId="109" xfId="0" applyFont="1" applyFill="1" applyBorder="1" applyAlignment="1">
      <alignment horizontal="center" vertical="center" wrapText="1"/>
    </xf>
    <xf numFmtId="0" fontId="103" fillId="0" borderId="33" xfId="0" applyFont="1" applyFill="1" applyBorder="1" applyAlignment="1">
      <alignment horizontal="center" vertical="center" wrapText="1"/>
    </xf>
    <xf numFmtId="0" fontId="103" fillId="0" borderId="80" xfId="0" applyFont="1" applyFill="1" applyBorder="1" applyAlignment="1">
      <alignment horizontal="center" vertical="center" wrapText="1"/>
    </xf>
    <xf numFmtId="49" fontId="103" fillId="0" borderId="85" xfId="0" applyNumberFormat="1" applyFont="1" applyFill="1" applyBorder="1" applyAlignment="1">
      <alignment horizontal="left" vertical="center" wrapText="1"/>
    </xf>
    <xf numFmtId="0" fontId="103" fillId="0" borderId="6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2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103" fillId="0" borderId="60" xfId="0" applyNumberFormat="1" applyFont="1" applyFill="1" applyBorder="1" applyAlignment="1" applyProtection="1">
      <alignment vertical="center"/>
      <protection/>
    </xf>
    <xf numFmtId="0" fontId="103" fillId="0" borderId="12" xfId="0" applyNumberFormat="1" applyFont="1" applyFill="1" applyBorder="1" applyAlignment="1" applyProtection="1">
      <alignment vertical="center"/>
      <protection/>
    </xf>
    <xf numFmtId="0" fontId="103" fillId="0" borderId="35" xfId="0" applyNumberFormat="1" applyFont="1" applyFill="1" applyBorder="1" applyAlignment="1" applyProtection="1">
      <alignment vertical="center"/>
      <protection/>
    </xf>
    <xf numFmtId="0" fontId="103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2" fontId="6" fillId="33" borderId="11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>
      <alignment horizontal="center" vertical="center" wrapText="1"/>
    </xf>
    <xf numFmtId="191" fontId="6" fillId="0" borderId="12" xfId="0" applyNumberFormat="1" applyFont="1" applyFill="1" applyBorder="1" applyAlignment="1" applyProtection="1">
      <alignment horizontal="center" vertical="center"/>
      <protection/>
    </xf>
    <xf numFmtId="49" fontId="103" fillId="0" borderId="12" xfId="0" applyNumberFormat="1" applyFont="1" applyFill="1" applyBorder="1" applyAlignment="1" applyProtection="1">
      <alignment horizontal="center" vertical="center"/>
      <protection/>
    </xf>
    <xf numFmtId="181" fontId="9" fillId="33" borderId="3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 wrapText="1"/>
    </xf>
    <xf numFmtId="1" fontId="6" fillId="33" borderId="111" xfId="0" applyNumberFormat="1" applyFont="1" applyFill="1" applyBorder="1" applyAlignment="1">
      <alignment horizontal="center" vertical="center" wrapText="1"/>
    </xf>
    <xf numFmtId="182" fontId="6" fillId="31" borderId="112" xfId="0" applyNumberFormat="1" applyFont="1" applyFill="1" applyBorder="1" applyAlignment="1" applyProtection="1">
      <alignment horizontal="center" vertical="center"/>
      <protection/>
    </xf>
    <xf numFmtId="182" fontId="2" fillId="31" borderId="64" xfId="0" applyNumberFormat="1" applyFont="1" applyFill="1" applyBorder="1" applyAlignment="1" applyProtection="1">
      <alignment horizontal="center" vertical="center"/>
      <protection/>
    </xf>
    <xf numFmtId="182" fontId="6" fillId="31" borderId="64" xfId="0" applyNumberFormat="1" applyFont="1" applyFill="1" applyBorder="1" applyAlignment="1" applyProtection="1">
      <alignment horizontal="center" vertical="center"/>
      <protection/>
    </xf>
    <xf numFmtId="182" fontId="6" fillId="33" borderId="52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1" fontId="6" fillId="33" borderId="113" xfId="0" applyNumberFormat="1" applyFont="1" applyFill="1" applyBorder="1" applyAlignment="1" applyProtection="1">
      <alignment horizontal="center" vertical="center"/>
      <protection/>
    </xf>
    <xf numFmtId="182" fontId="6" fillId="33" borderId="103" xfId="0" applyNumberFormat="1" applyFont="1" applyFill="1" applyBorder="1" applyAlignment="1">
      <alignment horizontal="center" vertical="center" wrapText="1"/>
    </xf>
    <xf numFmtId="0" fontId="2" fillId="7" borderId="12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0" fontId="8" fillId="7" borderId="12" xfId="0" applyNumberFormat="1" applyFont="1" applyFill="1" applyBorder="1" applyAlignment="1">
      <alignment horizontal="center" vertical="center" wrapText="1"/>
    </xf>
    <xf numFmtId="0" fontId="6" fillId="33" borderId="114" xfId="0" applyNumberFormat="1" applyFont="1" applyFill="1" applyBorder="1" applyAlignment="1" applyProtection="1">
      <alignment vertical="center"/>
      <protection/>
    </xf>
    <xf numFmtId="0" fontId="6" fillId="33" borderId="115" xfId="0" applyNumberFormat="1" applyFont="1" applyFill="1" applyBorder="1" applyAlignment="1" applyProtection="1">
      <alignment vertical="center"/>
      <protection/>
    </xf>
    <xf numFmtId="0" fontId="6" fillId="33" borderId="116" xfId="0" applyNumberFormat="1" applyFont="1" applyFill="1" applyBorder="1" applyAlignment="1" applyProtection="1">
      <alignment vertical="center"/>
      <protection/>
    </xf>
    <xf numFmtId="182" fontId="2" fillId="31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0" fontId="2" fillId="31" borderId="37" xfId="0" applyFont="1" applyFill="1" applyBorder="1" applyAlignment="1">
      <alignment horizontal="center" vertical="center" wrapText="1"/>
    </xf>
    <xf numFmtId="182" fontId="2" fillId="31" borderId="45" xfId="0" applyNumberFormat="1" applyFont="1" applyFill="1" applyBorder="1" applyAlignment="1">
      <alignment horizontal="center" vertical="center" wrapText="1"/>
    </xf>
    <xf numFmtId="182" fontId="2" fillId="31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>
      <alignment horizontal="center" vertical="center" wrapText="1"/>
    </xf>
    <xf numFmtId="0" fontId="2" fillId="31" borderId="33" xfId="0" applyFont="1" applyFill="1" applyBorder="1" applyAlignment="1">
      <alignment horizontal="center" vertical="center" wrapText="1"/>
    </xf>
    <xf numFmtId="49" fontId="6" fillId="0" borderId="45" xfId="0" applyNumberFormat="1" applyFont="1" applyFill="1" applyBorder="1" applyAlignment="1">
      <alignment vertical="center" wrapText="1"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6" fontId="2" fillId="0" borderId="0" xfId="0" applyNumberFormat="1" applyFont="1" applyFill="1" applyBorder="1" applyAlignment="1" applyProtection="1">
      <alignment horizontal="right" vertical="center"/>
      <protection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187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7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12" fillId="31" borderId="5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12" fillId="31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horizontal="center" vertical="center"/>
    </xf>
    <xf numFmtId="0" fontId="2" fillId="31" borderId="56" xfId="0" applyFont="1" applyFill="1" applyBorder="1" applyAlignment="1">
      <alignment horizontal="center" vertical="center"/>
    </xf>
    <xf numFmtId="182" fontId="6" fillId="33" borderId="52" xfId="0" applyNumberFormat="1" applyFont="1" applyFill="1" applyBorder="1" applyAlignment="1" applyProtection="1">
      <alignment horizontal="center" vertical="center"/>
      <protection/>
    </xf>
    <xf numFmtId="1" fontId="6" fillId="33" borderId="88" xfId="0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>
      <alignment horizontal="center" vertical="center"/>
    </xf>
    <xf numFmtId="180" fontId="2" fillId="0" borderId="38" xfId="0" applyNumberFormat="1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82" fontId="2" fillId="31" borderId="119" xfId="0" applyNumberFormat="1" applyFont="1" applyFill="1" applyBorder="1" applyAlignment="1">
      <alignment horizontal="center" vertical="center" wrapText="1"/>
    </xf>
    <xf numFmtId="1" fontId="6" fillId="0" borderId="46" xfId="0" applyNumberFormat="1" applyFont="1" applyFill="1" applyBorder="1" applyAlignment="1">
      <alignment horizontal="center" vertical="center"/>
    </xf>
    <xf numFmtId="180" fontId="2" fillId="0" borderId="40" xfId="0" applyNumberFormat="1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182" fontId="2" fillId="31" borderId="122" xfId="0" applyNumberFormat="1" applyFont="1" applyFill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180" fontId="2" fillId="0" borderId="117" xfId="0" applyNumberFormat="1" applyFont="1" applyFill="1" applyBorder="1" applyAlignment="1" applyProtection="1">
      <alignment horizontal="center" vertical="center" wrapText="1"/>
      <protection/>
    </xf>
    <xf numFmtId="1" fontId="6" fillId="0" borderId="124" xfId="0" applyNumberFormat="1" applyFont="1" applyFill="1" applyBorder="1" applyAlignment="1" applyProtection="1">
      <alignment horizontal="center" vertical="center"/>
      <protection/>
    </xf>
    <xf numFmtId="187" fontId="2" fillId="13" borderId="52" xfId="0" applyNumberFormat="1" applyFont="1" applyFill="1" applyBorder="1" applyAlignment="1" applyProtection="1">
      <alignment horizontal="center" vertical="center"/>
      <protection/>
    </xf>
    <xf numFmtId="49" fontId="3" fillId="0" borderId="56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left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189" fontId="6" fillId="0" borderId="33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>
      <alignment horizontal="center" vertical="center"/>
    </xf>
    <xf numFmtId="180" fontId="7" fillId="0" borderId="33" xfId="0" applyNumberFormat="1" applyFont="1" applyFill="1" applyBorder="1" applyAlignment="1" applyProtection="1">
      <alignment vertical="center"/>
      <protection/>
    </xf>
    <xf numFmtId="0" fontId="2" fillId="0" borderId="125" xfId="0" applyFont="1" applyBorder="1" applyAlignment="1">
      <alignment horizontal="center" vertical="center" wrapText="1"/>
    </xf>
    <xf numFmtId="0" fontId="2" fillId="31" borderId="79" xfId="0" applyFont="1" applyFill="1" applyBorder="1" applyAlignment="1">
      <alignment horizontal="center" vertical="center" wrapText="1"/>
    </xf>
    <xf numFmtId="180" fontId="7" fillId="0" borderId="80" xfId="0" applyNumberFormat="1" applyFont="1" applyFill="1" applyBorder="1" applyAlignment="1" applyProtection="1">
      <alignment vertical="center"/>
      <protection/>
    </xf>
    <xf numFmtId="49" fontId="2" fillId="0" borderId="38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180" fontId="2" fillId="0" borderId="38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180" fontId="2" fillId="0" borderId="126" xfId="0" applyNumberFormat="1" applyFont="1" applyFill="1" applyBorder="1" applyAlignment="1" applyProtection="1">
      <alignment horizontal="center" vertical="center" wrapText="1"/>
      <protection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82" fontId="6" fillId="33" borderId="51" xfId="0" applyNumberFormat="1" applyFont="1" applyFill="1" applyBorder="1" applyAlignment="1">
      <alignment horizontal="center" vertical="center" wrapText="1"/>
    </xf>
    <xf numFmtId="182" fontId="2" fillId="7" borderId="1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182" fontId="6" fillId="31" borderId="46" xfId="0" applyNumberFormat="1" applyFont="1" applyFill="1" applyBorder="1" applyAlignment="1">
      <alignment horizontal="center"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2" fillId="31" borderId="56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49" fontId="5" fillId="0" borderId="46" xfId="0" applyNumberFormat="1" applyFont="1" applyFill="1" applyBorder="1" applyAlignment="1">
      <alignment horizontal="right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/>
    </xf>
    <xf numFmtId="0" fontId="2" fillId="19" borderId="0" xfId="0" applyFont="1" applyFill="1" applyBorder="1" applyAlignment="1">
      <alignment horizontal="center" vertical="center" wrapText="1"/>
    </xf>
    <xf numFmtId="0" fontId="2" fillId="19" borderId="0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vertical="center" wrapText="1"/>
    </xf>
    <xf numFmtId="49" fontId="2" fillId="0" borderId="44" xfId="0" applyNumberFormat="1" applyFont="1" applyFill="1" applyBorder="1" applyAlignment="1">
      <alignment vertical="center" wrapText="1"/>
    </xf>
    <xf numFmtId="1" fontId="6" fillId="33" borderId="69" xfId="0" applyNumberFormat="1" applyFont="1" applyFill="1" applyBorder="1" applyAlignment="1" applyProtection="1">
      <alignment horizontal="center" vertical="center"/>
      <protection/>
    </xf>
    <xf numFmtId="49" fontId="6" fillId="4" borderId="45" xfId="0" applyNumberFormat="1" applyFont="1" applyFill="1" applyBorder="1" applyAlignment="1">
      <alignment vertical="center" wrapText="1"/>
    </xf>
    <xf numFmtId="0" fontId="0" fillId="0" borderId="101" xfId="0" applyFill="1" applyBorder="1" applyAlignment="1">
      <alignment horizontal="center" vertical="center"/>
    </xf>
    <xf numFmtId="1" fontId="6" fillId="7" borderId="129" xfId="0" applyNumberFormat="1" applyFont="1" applyFill="1" applyBorder="1" applyAlignment="1">
      <alignment horizontal="center" vertical="center"/>
    </xf>
    <xf numFmtId="1" fontId="6" fillId="7" borderId="130" xfId="0" applyNumberFormat="1" applyFont="1" applyFill="1" applyBorder="1" applyAlignment="1">
      <alignment horizontal="center" vertical="center"/>
    </xf>
    <xf numFmtId="49" fontId="6" fillId="0" borderId="108" xfId="0" applyNumberFormat="1" applyFont="1" applyFill="1" applyBorder="1" applyAlignment="1" applyProtection="1">
      <alignment horizontal="center" vertical="center"/>
      <protection/>
    </xf>
    <xf numFmtId="49" fontId="6" fillId="0" borderId="45" xfId="0" applyNumberFormat="1" applyFont="1" applyFill="1" applyBorder="1" applyAlignment="1" applyProtection="1">
      <alignment horizontal="center" vertical="center"/>
      <protection/>
    </xf>
    <xf numFmtId="182" fontId="6" fillId="0" borderId="45" xfId="0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 applyProtection="1">
      <alignment horizontal="center" vertical="center"/>
      <protection/>
    </xf>
    <xf numFmtId="180" fontId="6" fillId="0" borderId="45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101" xfId="0" applyFont="1" applyBorder="1" applyAlignment="1">
      <alignment horizontal="center" vertical="center" wrapText="1"/>
    </xf>
    <xf numFmtId="180" fontId="6" fillId="0" borderId="46" xfId="0" applyNumberFormat="1" applyFont="1" applyFill="1" applyBorder="1" applyAlignment="1" applyProtection="1">
      <alignment horizontal="right" vertical="top" wrapText="1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right" vertical="center"/>
      <protection/>
    </xf>
    <xf numFmtId="182" fontId="6" fillId="0" borderId="46" xfId="0" applyNumberFormat="1" applyFont="1" applyFill="1" applyBorder="1" applyAlignment="1" applyProtection="1">
      <alignment horizontal="center" vertical="center"/>
      <protection/>
    </xf>
    <xf numFmtId="1" fontId="2" fillId="0" borderId="46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1" fontId="6" fillId="7" borderId="131" xfId="0" applyNumberFormat="1" applyFont="1" applyFill="1" applyBorder="1" applyAlignment="1">
      <alignment horizontal="center" vertical="center"/>
    </xf>
    <xf numFmtId="49" fontId="2" fillId="4" borderId="37" xfId="0" applyNumberFormat="1" applyFont="1" applyFill="1" applyBorder="1" applyAlignment="1">
      <alignment horizontal="left" vertical="center" wrapText="1"/>
    </xf>
    <xf numFmtId="49" fontId="5" fillId="4" borderId="33" xfId="0" applyNumberFormat="1" applyFont="1" applyFill="1" applyBorder="1" applyAlignment="1">
      <alignment horizontal="left" vertical="center" wrapText="1"/>
    </xf>
    <xf numFmtId="1" fontId="6" fillId="33" borderId="5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vertical="center" wrapText="1"/>
    </xf>
    <xf numFmtId="0" fontId="2" fillId="31" borderId="59" xfId="0" applyFont="1" applyFill="1" applyBorder="1" applyAlignment="1">
      <alignment horizontal="center" vertical="center" wrapText="1"/>
    </xf>
    <xf numFmtId="0" fontId="2" fillId="31" borderId="91" xfId="0" applyFont="1" applyFill="1" applyBorder="1" applyAlignment="1">
      <alignment horizontal="center" vertical="center" wrapText="1"/>
    </xf>
    <xf numFmtId="0" fontId="2" fillId="31" borderId="57" xfId="0" applyFont="1" applyFill="1" applyBorder="1" applyAlignment="1">
      <alignment horizontal="center" vertical="center" wrapText="1"/>
    </xf>
    <xf numFmtId="182" fontId="2" fillId="31" borderId="43" xfId="0" applyNumberFormat="1" applyFont="1" applyFill="1" applyBorder="1" applyAlignment="1">
      <alignment horizontal="center" vertical="center" wrapText="1"/>
    </xf>
    <xf numFmtId="49" fontId="3" fillId="0" borderId="132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/>
    </xf>
    <xf numFmtId="180" fontId="2" fillId="0" borderId="133" xfId="0" applyNumberFormat="1" applyFont="1" applyBorder="1" applyAlignment="1">
      <alignment horizontal="center" vertical="center" wrapText="1"/>
    </xf>
    <xf numFmtId="0" fontId="2" fillId="0" borderId="133" xfId="0" applyFont="1" applyBorder="1" applyAlignment="1">
      <alignment horizontal="center" vertical="center" wrapText="1"/>
    </xf>
    <xf numFmtId="0" fontId="2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31" borderId="122" xfId="0" applyFont="1" applyFill="1" applyBorder="1" applyAlignment="1">
      <alignment horizontal="center" vertical="center" wrapText="1"/>
    </xf>
    <xf numFmtId="1" fontId="2" fillId="31" borderId="59" xfId="0" applyNumberFormat="1" applyFont="1" applyFill="1" applyBorder="1" applyAlignment="1">
      <alignment horizontal="center" vertical="center" wrapText="1"/>
    </xf>
    <xf numFmtId="182" fontId="6" fillId="31" borderId="4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182" fontId="2" fillId="31" borderId="26" xfId="0" applyNumberFormat="1" applyFont="1" applyFill="1" applyBorder="1" applyAlignment="1">
      <alignment horizontal="center" vertical="center" wrapText="1"/>
    </xf>
    <xf numFmtId="0" fontId="2" fillId="31" borderId="110" xfId="0" applyNumberFormat="1" applyFont="1" applyFill="1" applyBorder="1" applyAlignment="1">
      <alignment horizontal="center" vertical="center" wrapText="1"/>
    </xf>
    <xf numFmtId="0" fontId="2" fillId="31" borderId="136" xfId="0" applyNumberFormat="1" applyFont="1" applyFill="1" applyBorder="1" applyAlignment="1">
      <alignment horizontal="center" vertical="center" wrapText="1"/>
    </xf>
    <xf numFmtId="0" fontId="2" fillId="0" borderId="137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68" xfId="0" applyNumberFormat="1" applyFont="1" applyFill="1" applyBorder="1" applyAlignment="1">
      <alignment horizontal="center" vertical="center"/>
    </xf>
    <xf numFmtId="1" fontId="3" fillId="0" borderId="68" xfId="0" applyNumberFormat="1" applyFont="1" applyFill="1" applyBorder="1" applyAlignment="1">
      <alignment horizontal="center" vertical="center" wrapText="1"/>
    </xf>
    <xf numFmtId="0" fontId="105" fillId="0" borderId="68" xfId="0" applyNumberFormat="1" applyFont="1" applyFill="1" applyBorder="1" applyAlignment="1">
      <alignment horizontal="center" vertical="center"/>
    </xf>
    <xf numFmtId="0" fontId="3" fillId="0" borderId="68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2" fillId="31" borderId="52" xfId="0" applyNumberFormat="1" applyFont="1" applyFill="1" applyBorder="1" applyAlignment="1">
      <alignment horizontal="center" vertical="center" wrapText="1"/>
    </xf>
    <xf numFmtId="0" fontId="3" fillId="0" borderId="68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31" borderId="68" xfId="0" applyNumberFormat="1" applyFont="1" applyFill="1" applyBorder="1" applyAlignment="1">
      <alignment horizontal="center" vertical="center" wrapText="1"/>
    </xf>
    <xf numFmtId="0" fontId="2" fillId="0" borderId="138" xfId="0" applyNumberFormat="1" applyFont="1" applyFill="1" applyBorder="1" applyAlignment="1">
      <alignment horizontal="center" vertical="center" wrapText="1"/>
    </xf>
    <xf numFmtId="182" fontId="6" fillId="7" borderId="131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/>
    </xf>
    <xf numFmtId="0" fontId="0" fillId="0" borderId="107" xfId="0" applyFill="1" applyBorder="1" applyAlignment="1">
      <alignment horizontal="left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49" fontId="2" fillId="0" borderId="139" xfId="0" applyNumberFormat="1" applyFont="1" applyFill="1" applyBorder="1" applyAlignment="1">
      <alignment horizontal="center" vertical="center"/>
    </xf>
    <xf numFmtId="187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31" borderId="124" xfId="0" applyFont="1" applyFill="1" applyBorder="1" applyAlignment="1">
      <alignment horizontal="center" vertical="center" wrapText="1"/>
    </xf>
    <xf numFmtId="0" fontId="2" fillId="31" borderId="140" xfId="0" applyFont="1" applyFill="1" applyBorder="1" applyAlignment="1">
      <alignment horizontal="center" vertical="center" wrapText="1"/>
    </xf>
    <xf numFmtId="49" fontId="6" fillId="0" borderId="96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vertical="center" wrapText="1"/>
    </xf>
    <xf numFmtId="49" fontId="5" fillId="0" borderId="35" xfId="0" applyNumberFormat="1" applyFont="1" applyFill="1" applyBorder="1" applyAlignment="1">
      <alignment horizontal="right" vertical="center" wrapText="1"/>
    </xf>
    <xf numFmtId="49" fontId="5" fillId="0" borderId="53" xfId="0" applyNumberFormat="1" applyFont="1" applyFill="1" applyBorder="1" applyAlignment="1">
      <alignment horizontal="right" vertical="center" wrapText="1"/>
    </xf>
    <xf numFmtId="49" fontId="5" fillId="0" borderId="46" xfId="0" applyNumberFormat="1" applyFont="1" applyFill="1" applyBorder="1" applyAlignment="1">
      <alignment horizontal="left" vertical="center" wrapText="1"/>
    </xf>
    <xf numFmtId="0" fontId="2" fillId="31" borderId="132" xfId="0" applyFont="1" applyFill="1" applyBorder="1" applyAlignment="1">
      <alignment horizontal="center" vertical="center" wrapText="1"/>
    </xf>
    <xf numFmtId="182" fontId="2" fillId="31" borderId="105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31" borderId="141" xfId="0" applyFont="1" applyFill="1" applyBorder="1" applyAlignment="1">
      <alignment horizontal="center" vertical="center" wrapText="1"/>
    </xf>
    <xf numFmtId="0" fontId="2" fillId="0" borderId="142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31" borderId="144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82" fontId="2" fillId="31" borderId="4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31" borderId="60" xfId="0" applyFont="1" applyFill="1" applyBorder="1" applyAlignment="1">
      <alignment horizontal="center" vertical="center" wrapText="1"/>
    </xf>
    <xf numFmtId="0" fontId="2" fillId="31" borderId="4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182" fontId="2" fillId="31" borderId="108" xfId="0" applyNumberFormat="1" applyFont="1" applyFill="1" applyBorder="1" applyAlignment="1">
      <alignment horizontal="center" vertical="center" wrapText="1"/>
    </xf>
    <xf numFmtId="0" fontId="2" fillId="31" borderId="106" xfId="0" applyFont="1" applyFill="1" applyBorder="1" applyAlignment="1">
      <alignment horizontal="center" vertical="center" wrapText="1"/>
    </xf>
    <xf numFmtId="0" fontId="2" fillId="31" borderId="108" xfId="0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left" vertical="center" wrapText="1"/>
    </xf>
    <xf numFmtId="49" fontId="2" fillId="11" borderId="55" xfId="0" applyNumberFormat="1" applyFont="1" applyFill="1" applyBorder="1" applyAlignment="1">
      <alignment horizontal="center" vertical="center" wrapText="1"/>
    </xf>
    <xf numFmtId="49" fontId="2" fillId="11" borderId="12" xfId="0" applyNumberFormat="1" applyFont="1" applyFill="1" applyBorder="1" applyAlignment="1">
      <alignment vertical="center" wrapText="1"/>
    </xf>
    <xf numFmtId="49" fontId="3" fillId="0" borderId="68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31" borderId="6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45" xfId="55" applyFont="1" applyFill="1" applyBorder="1" applyAlignment="1">
      <alignment horizontal="center" vertical="center" wrapText="1"/>
      <protection/>
    </xf>
    <xf numFmtId="0" fontId="2" fillId="0" borderId="48" xfId="55" applyFont="1" applyFill="1" applyBorder="1" applyAlignment="1">
      <alignment horizontal="center" vertical="center" wrapText="1"/>
      <protection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34" borderId="120" xfId="0" applyFont="1" applyFill="1" applyBorder="1" applyAlignment="1">
      <alignment horizontal="center" vertical="center" wrapText="1"/>
    </xf>
    <xf numFmtId="1" fontId="2" fillId="34" borderId="122" xfId="0" applyNumberFormat="1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2" fillId="34" borderId="126" xfId="0" applyFont="1" applyFill="1" applyBorder="1" applyAlignment="1">
      <alignment horizontal="center" vertical="center" wrapText="1"/>
    </xf>
    <xf numFmtId="49" fontId="2" fillId="34" borderId="45" xfId="0" applyNumberFormat="1" applyFont="1" applyFill="1" applyBorder="1" applyAlignment="1">
      <alignment horizontal="left" vertical="center" wrapText="1"/>
    </xf>
    <xf numFmtId="49" fontId="2" fillId="34" borderId="4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vertical="center" wrapText="1"/>
    </xf>
    <xf numFmtId="0" fontId="6" fillId="0" borderId="68" xfId="0" applyNumberFormat="1" applyFont="1" applyFill="1" applyBorder="1" applyAlignment="1">
      <alignment horizontal="center" vertical="center"/>
    </xf>
    <xf numFmtId="0" fontId="6" fillId="0" borderId="146" xfId="0" applyNumberFormat="1" applyFont="1" applyFill="1" applyBorder="1" applyAlignment="1" applyProtection="1">
      <alignment horizontal="center" vertical="center"/>
      <protection/>
    </xf>
    <xf numFmtId="182" fontId="6" fillId="31" borderId="52" xfId="0" applyNumberFormat="1" applyFont="1" applyFill="1" applyBorder="1" applyAlignment="1">
      <alignment horizontal="center" vertical="center" wrapText="1"/>
    </xf>
    <xf numFmtId="1" fontId="6" fillId="0" borderId="111" xfId="0" applyNumberFormat="1" applyFont="1" applyFill="1" applyBorder="1" applyAlignment="1">
      <alignment horizontal="center" vertical="center"/>
    </xf>
    <xf numFmtId="1" fontId="2" fillId="31" borderId="52" xfId="0" applyNumberFormat="1" applyFont="1" applyFill="1" applyBorder="1" applyAlignment="1">
      <alignment horizontal="center" vertical="center" wrapText="1"/>
    </xf>
    <xf numFmtId="0" fontId="2" fillId="0" borderId="147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2" fontId="2" fillId="31" borderId="8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82" fontId="2" fillId="31" borderId="66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Border="1" applyAlignment="1">
      <alignment horizontal="center" vertical="center"/>
    </xf>
    <xf numFmtId="0" fontId="2" fillId="31" borderId="6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48" xfId="0" applyNumberFormat="1" applyFont="1" applyBorder="1" applyAlignment="1">
      <alignment horizontal="center" vertical="center" wrapText="1"/>
    </xf>
    <xf numFmtId="0" fontId="2" fillId="0" borderId="149" xfId="0" applyNumberFormat="1" applyFont="1" applyBorder="1" applyAlignment="1">
      <alignment horizontal="center" vertical="center" wrapText="1"/>
    </xf>
    <xf numFmtId="0" fontId="2" fillId="0" borderId="150" xfId="0" applyFont="1" applyFill="1" applyBorder="1" applyAlignment="1">
      <alignment horizontal="center" vertical="center" wrapText="1"/>
    </xf>
    <xf numFmtId="182" fontId="2" fillId="31" borderId="151" xfId="0" applyNumberFormat="1" applyFont="1" applyFill="1" applyBorder="1" applyAlignment="1">
      <alignment horizontal="center" vertical="center" wrapText="1"/>
    </xf>
    <xf numFmtId="1" fontId="6" fillId="0" borderId="139" xfId="0" applyNumberFormat="1" applyFont="1" applyFill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49" fontId="2" fillId="0" borderId="99" xfId="0" applyNumberFormat="1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>
      <alignment vertical="center" wrapText="1"/>
    </xf>
    <xf numFmtId="0" fontId="0" fillId="0" borderId="94" xfId="0" applyFill="1" applyBorder="1" applyAlignment="1">
      <alignment horizontal="left" vertical="center"/>
    </xf>
    <xf numFmtId="0" fontId="2" fillId="0" borderId="94" xfId="0" applyFont="1" applyBorder="1" applyAlignment="1">
      <alignment horizontal="center" vertical="center" wrapText="1"/>
    </xf>
    <xf numFmtId="0" fontId="0" fillId="0" borderId="97" xfId="0" applyFill="1" applyBorder="1" applyAlignment="1">
      <alignment horizontal="left" vertical="center"/>
    </xf>
    <xf numFmtId="182" fontId="2" fillId="31" borderId="110" xfId="0" applyNumberFormat="1" applyFont="1" applyFill="1" applyBorder="1" applyAlignment="1" applyProtection="1">
      <alignment horizontal="center" vertical="center"/>
      <protection/>
    </xf>
    <xf numFmtId="0" fontId="2" fillId="0" borderId="15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 wrapText="1"/>
    </xf>
    <xf numFmtId="0" fontId="2" fillId="31" borderId="110" xfId="0" applyFont="1" applyFill="1" applyBorder="1" applyAlignment="1">
      <alignment horizontal="center" vertical="center" wrapText="1"/>
    </xf>
    <xf numFmtId="0" fontId="2" fillId="0" borderId="152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31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left" vertical="center"/>
    </xf>
    <xf numFmtId="0" fontId="0" fillId="0" borderId="154" xfId="0" applyFill="1" applyBorder="1" applyAlignment="1">
      <alignment horizontal="left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55" xfId="0" applyFont="1" applyFill="1" applyBorder="1" applyAlignment="1">
      <alignment horizontal="center" vertical="center" wrapText="1"/>
    </xf>
    <xf numFmtId="182" fontId="2" fillId="31" borderId="156" xfId="0" applyNumberFormat="1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31" borderId="157" xfId="0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31" borderId="156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2" fontId="2" fillId="31" borderId="12" xfId="0" applyNumberFormat="1" applyFont="1" applyFill="1" applyBorder="1" applyAlignment="1">
      <alignment horizontal="center" vertical="center" wrapText="1"/>
    </xf>
    <xf numFmtId="0" fontId="2" fillId="31" borderId="158" xfId="0" applyNumberFormat="1" applyFont="1" applyFill="1" applyBorder="1" applyAlignment="1">
      <alignment horizontal="center" vertical="center" wrapText="1"/>
    </xf>
    <xf numFmtId="0" fontId="2" fillId="31" borderId="159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left" vertical="center" wrapText="1"/>
    </xf>
    <xf numFmtId="0" fontId="2" fillId="0" borderId="125" xfId="0" applyFont="1" applyFill="1" applyBorder="1" applyAlignment="1">
      <alignment horizontal="center" vertical="center" wrapText="1"/>
    </xf>
    <xf numFmtId="1" fontId="6" fillId="0" borderId="109" xfId="0" applyNumberFormat="1" applyFont="1" applyFill="1" applyBorder="1" applyAlignment="1">
      <alignment horizontal="center" vertical="center"/>
    </xf>
    <xf numFmtId="0" fontId="2" fillId="31" borderId="160" xfId="0" applyFont="1" applyFill="1" applyBorder="1" applyAlignment="1">
      <alignment horizontal="center" vertical="center" wrapText="1"/>
    </xf>
    <xf numFmtId="0" fontId="2" fillId="0" borderId="161" xfId="0" applyFont="1" applyBorder="1" applyAlignment="1">
      <alignment horizontal="center" vertical="center" wrapText="1"/>
    </xf>
    <xf numFmtId="0" fontId="2" fillId="0" borderId="162" xfId="0" applyFont="1" applyBorder="1" applyAlignment="1">
      <alignment horizontal="center" vertical="center" wrapText="1"/>
    </xf>
    <xf numFmtId="0" fontId="2" fillId="0" borderId="163" xfId="0" applyFont="1" applyBorder="1" applyAlignment="1">
      <alignment horizontal="center" vertical="center" wrapText="1"/>
    </xf>
    <xf numFmtId="182" fontId="2" fillId="31" borderId="151" xfId="0" applyNumberFormat="1" applyFont="1" applyFill="1" applyBorder="1" applyAlignment="1" applyProtection="1">
      <alignment horizontal="center" vertical="center"/>
      <protection/>
    </xf>
    <xf numFmtId="0" fontId="2" fillId="0" borderId="109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 wrapText="1"/>
    </xf>
    <xf numFmtId="0" fontId="2" fillId="31" borderId="151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49" fontId="3" fillId="0" borderId="164" xfId="0" applyNumberFormat="1" applyFont="1" applyFill="1" applyBorder="1" applyAlignment="1">
      <alignment horizontal="center" vertical="center" wrapText="1"/>
    </xf>
    <xf numFmtId="49" fontId="5" fillId="7" borderId="165" xfId="0" applyNumberFormat="1" applyFont="1" applyFill="1" applyBorder="1" applyAlignment="1">
      <alignment horizontal="left" vertical="center" wrapText="1"/>
    </xf>
    <xf numFmtId="182" fontId="6" fillId="31" borderId="52" xfId="0" applyNumberFormat="1" applyFont="1" applyFill="1" applyBorder="1" applyAlignment="1" applyProtection="1">
      <alignment horizontal="center" vertical="center"/>
      <protection/>
    </xf>
    <xf numFmtId="1" fontId="2" fillId="31" borderId="166" xfId="0" applyNumberFormat="1" applyFont="1" applyFill="1" applyBorder="1" applyAlignment="1">
      <alignment horizontal="center" vertical="center" wrapText="1"/>
    </xf>
    <xf numFmtId="0" fontId="2" fillId="31" borderId="166" xfId="0" applyFont="1" applyFill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 wrapText="1"/>
    </xf>
    <xf numFmtId="49" fontId="2" fillId="0" borderId="167" xfId="0" applyNumberFormat="1" applyFont="1" applyFill="1" applyBorder="1" applyAlignment="1">
      <alignment horizontal="center" vertical="center" wrapText="1"/>
    </xf>
    <xf numFmtId="49" fontId="2" fillId="7" borderId="65" xfId="0" applyNumberFormat="1" applyFont="1" applyFill="1" applyBorder="1" applyAlignment="1">
      <alignment horizontal="left" vertical="center" wrapText="1"/>
    </xf>
    <xf numFmtId="0" fontId="2" fillId="0" borderId="157" xfId="0" applyFont="1" applyBorder="1" applyAlignment="1">
      <alignment horizontal="center" vertical="center" wrapText="1"/>
    </xf>
    <xf numFmtId="182" fontId="6" fillId="31" borderId="98" xfId="0" applyNumberFormat="1" applyFont="1" applyFill="1" applyBorder="1" applyAlignment="1" applyProtection="1">
      <alignment horizontal="center" vertical="center"/>
      <protection/>
    </xf>
    <xf numFmtId="0" fontId="2" fillId="0" borderId="15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2" fillId="0" borderId="154" xfId="0" applyFont="1" applyFill="1" applyBorder="1" applyAlignment="1">
      <alignment horizontal="center" vertical="center" wrapText="1"/>
    </xf>
    <xf numFmtId="182" fontId="2" fillId="31" borderId="86" xfId="0" applyNumberFormat="1" applyFont="1" applyFill="1" applyBorder="1" applyAlignment="1">
      <alignment horizontal="center" vertical="center" wrapText="1"/>
    </xf>
    <xf numFmtId="0" fontId="2" fillId="0" borderId="157" xfId="0" applyFont="1" applyFill="1" applyBorder="1" applyAlignment="1">
      <alignment horizontal="center" vertical="center" wrapText="1"/>
    </xf>
    <xf numFmtId="0" fontId="2" fillId="31" borderId="86" xfId="0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left" vertical="center" wrapText="1"/>
    </xf>
    <xf numFmtId="182" fontId="6" fillId="31" borderId="12" xfId="0" applyNumberFormat="1" applyFont="1" applyFill="1" applyBorder="1" applyAlignment="1" applyProtection="1">
      <alignment horizontal="center" vertical="center"/>
      <protection/>
    </xf>
    <xf numFmtId="0" fontId="6" fillId="0" borderId="150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15" fillId="0" borderId="17" xfId="0" applyNumberFormat="1" applyFont="1" applyFill="1" applyBorder="1" applyAlignment="1" applyProtection="1">
      <alignment horizontal="center" vertical="center"/>
      <protection/>
    </xf>
    <xf numFmtId="1" fontId="6" fillId="0" borderId="148" xfId="0" applyNumberFormat="1" applyFont="1" applyBorder="1" applyAlignment="1">
      <alignment horizontal="center" vertical="center"/>
    </xf>
    <xf numFmtId="0" fontId="6" fillId="0" borderId="148" xfId="0" applyNumberFormat="1" applyFont="1" applyBorder="1" applyAlignment="1">
      <alignment horizontal="center" vertical="center"/>
    </xf>
    <xf numFmtId="0" fontId="6" fillId="0" borderId="168" xfId="0" applyFont="1" applyBorder="1" applyAlignment="1">
      <alignment horizontal="center" vertical="center" wrapText="1"/>
    </xf>
    <xf numFmtId="0" fontId="2" fillId="31" borderId="169" xfId="0" applyNumberFormat="1" applyFont="1" applyFill="1" applyBorder="1" applyAlignment="1">
      <alignment horizontal="center" vertical="center" wrapText="1"/>
    </xf>
    <xf numFmtId="0" fontId="2" fillId="0" borderId="159" xfId="0" applyNumberFormat="1" applyFont="1" applyBorder="1" applyAlignment="1">
      <alignment horizontal="center" vertical="center" wrapText="1"/>
    </xf>
    <xf numFmtId="0" fontId="2" fillId="0" borderId="170" xfId="0" applyNumberFormat="1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2" fillId="31" borderId="172" xfId="0" applyFont="1" applyFill="1" applyBorder="1" applyAlignment="1">
      <alignment horizontal="center" vertical="center" wrapText="1"/>
    </xf>
    <xf numFmtId="0" fontId="2" fillId="0" borderId="172" xfId="0" applyFont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vertical="center" wrapText="1"/>
    </xf>
    <xf numFmtId="0" fontId="0" fillId="0" borderId="68" xfId="0" applyFill="1" applyBorder="1" applyAlignment="1">
      <alignment horizontal="left" vertical="center"/>
    </xf>
    <xf numFmtId="0" fontId="2" fillId="0" borderId="68" xfId="0" applyFont="1" applyBorder="1" applyAlignment="1">
      <alignment horizontal="center" vertical="center" wrapText="1"/>
    </xf>
    <xf numFmtId="0" fontId="0" fillId="0" borderId="146" xfId="0" applyFill="1" applyBorder="1" applyAlignment="1">
      <alignment horizontal="left" vertical="center"/>
    </xf>
    <xf numFmtId="182" fontId="2" fillId="31" borderId="52" xfId="0" applyNumberFormat="1" applyFont="1" applyFill="1" applyBorder="1" applyAlignment="1" applyProtection="1">
      <alignment horizontal="center" vertical="center"/>
      <protection/>
    </xf>
    <xf numFmtId="0" fontId="2" fillId="0" borderId="1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 wrapText="1"/>
    </xf>
    <xf numFmtId="0" fontId="2" fillId="31" borderId="52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31" borderId="68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7" borderId="52" xfId="0" applyNumberFormat="1" applyFont="1" applyFill="1" applyBorder="1" applyAlignment="1">
      <alignment vertical="center" wrapText="1"/>
    </xf>
    <xf numFmtId="0" fontId="0" fillId="0" borderId="111" xfId="0" applyFill="1" applyBorder="1" applyAlignment="1">
      <alignment horizontal="left" vertical="center"/>
    </xf>
    <xf numFmtId="0" fontId="2" fillId="0" borderId="146" xfId="0" applyFont="1" applyFill="1" applyBorder="1" applyAlignment="1">
      <alignment horizontal="center" vertical="center" wrapText="1"/>
    </xf>
    <xf numFmtId="49" fontId="2" fillId="0" borderId="173" xfId="0" applyNumberFormat="1" applyFont="1" applyFill="1" applyBorder="1" applyAlignment="1">
      <alignment horizontal="center" vertical="center" wrapText="1"/>
    </xf>
    <xf numFmtId="49" fontId="2" fillId="0" borderId="153" xfId="0" applyNumberFormat="1" applyFont="1" applyFill="1" applyBorder="1" applyAlignment="1">
      <alignment vertical="center" wrapText="1"/>
    </xf>
    <xf numFmtId="0" fontId="0" fillId="0" borderId="152" xfId="0" applyFill="1" applyBorder="1" applyAlignment="1">
      <alignment horizontal="left" vertical="center"/>
    </xf>
    <xf numFmtId="0" fontId="2" fillId="0" borderId="103" xfId="0" applyFont="1" applyBorder="1" applyAlignment="1">
      <alignment horizontal="center" vertical="center" wrapText="1"/>
    </xf>
    <xf numFmtId="0" fontId="0" fillId="0" borderId="103" xfId="0" applyFill="1" applyBorder="1" applyAlignment="1">
      <alignment horizontal="left" vertical="center"/>
    </xf>
    <xf numFmtId="182" fontId="2" fillId="31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0" borderId="174" xfId="0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right" vertical="center" wrapText="1"/>
    </xf>
    <xf numFmtId="49" fontId="2" fillId="0" borderId="109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horizontal="center" vertical="center" wrapText="1"/>
    </xf>
    <xf numFmtId="0" fontId="0" fillId="0" borderId="125" xfId="0" applyFill="1" applyBorder="1" applyAlignment="1">
      <alignment horizontal="left" vertical="center"/>
    </xf>
    <xf numFmtId="0" fontId="2" fillId="0" borderId="80" xfId="0" applyFont="1" applyFill="1" applyBorder="1" applyAlignment="1">
      <alignment horizontal="center" vertical="center" wrapText="1"/>
    </xf>
    <xf numFmtId="0" fontId="2" fillId="31" borderId="109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49" fontId="2" fillId="0" borderId="122" xfId="0" applyNumberFormat="1" applyFont="1" applyFill="1" applyBorder="1" applyAlignment="1">
      <alignment horizontal="center" vertical="center" wrapText="1"/>
    </xf>
    <xf numFmtId="49" fontId="2" fillId="0" borderId="119" xfId="0" applyNumberFormat="1" applyFont="1" applyFill="1" applyBorder="1" applyAlignment="1">
      <alignment horizontal="left" vertical="center" wrapText="1"/>
    </xf>
    <xf numFmtId="0" fontId="0" fillId="0" borderId="119" xfId="0" applyFill="1" applyBorder="1" applyAlignment="1">
      <alignment horizontal="left" vertical="center"/>
    </xf>
    <xf numFmtId="0" fontId="2" fillId="0" borderId="119" xfId="0" applyFont="1" applyBorder="1" applyAlignment="1">
      <alignment horizontal="center" vertical="center" wrapText="1"/>
    </xf>
    <xf numFmtId="0" fontId="0" fillId="0" borderId="175" xfId="0" applyFill="1" applyBorder="1" applyAlignment="1">
      <alignment horizontal="left" vertical="center"/>
    </xf>
    <xf numFmtId="0" fontId="2" fillId="0" borderId="176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77" xfId="0" applyFont="1" applyFill="1" applyBorder="1" applyAlignment="1">
      <alignment horizontal="center" vertical="center" wrapText="1"/>
    </xf>
    <xf numFmtId="0" fontId="2" fillId="0" borderId="176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 vertical="center" wrapText="1"/>
    </xf>
    <xf numFmtId="0" fontId="2" fillId="31" borderId="176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 horizontal="center" vertical="center" wrapText="1"/>
    </xf>
    <xf numFmtId="0" fontId="2" fillId="31" borderId="178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3" fillId="34" borderId="153" xfId="0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11" borderId="56" xfId="0" applyNumberFormat="1" applyFont="1" applyFill="1" applyBorder="1" applyAlignment="1">
      <alignment horizontal="center" vertical="center" wrapText="1"/>
    </xf>
    <xf numFmtId="49" fontId="2" fillId="11" borderId="103" xfId="0" applyNumberFormat="1" applyFont="1" applyFill="1" applyBorder="1" applyAlignment="1">
      <alignment vertical="center" wrapText="1"/>
    </xf>
    <xf numFmtId="182" fontId="6" fillId="33" borderId="12" xfId="0" applyNumberFormat="1" applyFont="1" applyFill="1" applyBorder="1" applyAlignment="1" applyProtection="1">
      <alignment horizontal="center" vertical="center"/>
      <protection/>
    </xf>
    <xf numFmtId="1" fontId="6" fillId="33" borderId="12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 applyProtection="1">
      <alignment horizontal="center" vertical="center"/>
      <protection/>
    </xf>
    <xf numFmtId="182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/>
      <protection/>
    </xf>
    <xf numFmtId="0" fontId="2" fillId="0" borderId="12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5" fillId="0" borderId="165" xfId="0" applyNumberFormat="1" applyFont="1" applyFill="1" applyBorder="1" applyAlignment="1">
      <alignment horizontal="left" vertical="center" wrapText="1"/>
    </xf>
    <xf numFmtId="49" fontId="2" fillId="0" borderId="65" xfId="0" applyNumberFormat="1" applyFont="1" applyFill="1" applyBorder="1" applyAlignment="1">
      <alignment horizontal="left" vertical="center" wrapText="1"/>
    </xf>
    <xf numFmtId="49" fontId="2" fillId="6" borderId="108" xfId="0" applyNumberFormat="1" applyFont="1" applyFill="1" applyBorder="1" applyAlignment="1">
      <alignment horizontal="center" vertical="center" wrapText="1"/>
    </xf>
    <xf numFmtId="49" fontId="2" fillId="6" borderId="45" xfId="0" applyNumberFormat="1" applyFont="1" applyFill="1" applyBorder="1" applyAlignment="1">
      <alignment vertical="center" wrapText="1"/>
    </xf>
    <xf numFmtId="49" fontId="2" fillId="0" borderId="2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82" fontId="106" fillId="31" borderId="64" xfId="0" applyNumberFormat="1" applyFont="1" applyFill="1" applyBorder="1" applyAlignment="1" applyProtection="1">
      <alignment horizontal="center" vertical="center"/>
      <protection/>
    </xf>
    <xf numFmtId="182" fontId="101" fillId="31" borderId="64" xfId="0" applyNumberFormat="1" applyFont="1" applyFill="1" applyBorder="1" applyAlignment="1" applyProtection="1">
      <alignment horizontal="center" vertical="center"/>
      <protection/>
    </xf>
    <xf numFmtId="182" fontId="106" fillId="31" borderId="65" xfId="0" applyNumberFormat="1" applyFont="1" applyFill="1" applyBorder="1" applyAlignment="1" applyProtection="1">
      <alignment horizontal="center" vertical="center"/>
      <protection/>
    </xf>
    <xf numFmtId="49" fontId="101" fillId="0" borderId="10" xfId="0" applyNumberFormat="1" applyFont="1" applyFill="1" applyBorder="1" applyAlignment="1">
      <alignment horizontal="center" vertical="center"/>
    </xf>
    <xf numFmtId="182" fontId="101" fillId="31" borderId="43" xfId="0" applyNumberFormat="1" applyFont="1" applyFill="1" applyBorder="1" applyAlignment="1">
      <alignment horizontal="center" vertical="center" wrapText="1"/>
    </xf>
    <xf numFmtId="182" fontId="101" fillId="31" borderId="24" xfId="0" applyNumberFormat="1" applyFont="1" applyFill="1" applyBorder="1" applyAlignment="1">
      <alignment horizontal="center" vertical="center" wrapText="1"/>
    </xf>
    <xf numFmtId="182" fontId="106" fillId="31" borderId="68" xfId="0" applyNumberFormat="1" applyFont="1" applyFill="1" applyBorder="1" applyAlignment="1" applyProtection="1">
      <alignment horizontal="center" vertical="center"/>
      <protection/>
    </xf>
    <xf numFmtId="182" fontId="101" fillId="31" borderId="49" xfId="0" applyNumberFormat="1" applyFont="1" applyFill="1" applyBorder="1" applyAlignment="1" applyProtection="1">
      <alignment horizontal="center" vertical="center"/>
      <protection/>
    </xf>
    <xf numFmtId="182" fontId="106" fillId="31" borderId="74" xfId="0" applyNumberFormat="1" applyFont="1" applyFill="1" applyBorder="1" applyAlignment="1" applyProtection="1">
      <alignment horizontal="center" vertical="center"/>
      <protection/>
    </xf>
    <xf numFmtId="182" fontId="106" fillId="31" borderId="49" xfId="0" applyNumberFormat="1" applyFont="1" applyFill="1" applyBorder="1" applyAlignment="1" applyProtection="1">
      <alignment horizontal="center" vertical="center"/>
      <protection/>
    </xf>
    <xf numFmtId="182" fontId="106" fillId="31" borderId="45" xfId="0" applyNumberFormat="1" applyFont="1" applyFill="1" applyBorder="1" applyAlignment="1">
      <alignment horizontal="center" vertical="center" wrapText="1"/>
    </xf>
    <xf numFmtId="182" fontId="106" fillId="31" borderId="46" xfId="0" applyNumberFormat="1" applyFont="1" applyFill="1" applyBorder="1" applyAlignment="1">
      <alignment horizontal="center" vertical="center" wrapText="1"/>
    </xf>
    <xf numFmtId="182" fontId="101" fillId="31" borderId="33" xfId="0" applyNumberFormat="1" applyFont="1" applyFill="1" applyBorder="1" applyAlignment="1">
      <alignment horizontal="center" vertical="center" wrapText="1"/>
    </xf>
    <xf numFmtId="182" fontId="101" fillId="31" borderId="119" xfId="0" applyNumberFormat="1" applyFont="1" applyFill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101" fillId="4" borderId="40" xfId="0" applyNumberFormat="1" applyFont="1" applyFill="1" applyBorder="1" applyAlignment="1">
      <alignment horizontal="left" vertical="center" wrapText="1"/>
    </xf>
    <xf numFmtId="49" fontId="101" fillId="0" borderId="2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31" borderId="12" xfId="0" applyNumberFormat="1" applyFont="1" applyFill="1" applyBorder="1" applyAlignment="1">
      <alignment horizontal="center" vertical="center" wrapText="1"/>
    </xf>
    <xf numFmtId="182" fontId="101" fillId="31" borderId="84" xfId="0" applyNumberFormat="1" applyFont="1" applyFill="1" applyBorder="1" applyAlignment="1" applyProtection="1">
      <alignment horizontal="center" vertical="center"/>
      <protection/>
    </xf>
    <xf numFmtId="182" fontId="101" fillId="31" borderId="33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>
      <alignment horizontal="center" vertical="center" wrapText="1"/>
    </xf>
    <xf numFmtId="180" fontId="2" fillId="35" borderId="0" xfId="0" applyNumberFormat="1" applyFont="1" applyFill="1" applyBorder="1" applyAlignment="1" applyProtection="1">
      <alignment vertical="center"/>
      <protection/>
    </xf>
    <xf numFmtId="182" fontId="2" fillId="31" borderId="37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 applyProtection="1">
      <alignment horizontal="center" vertical="center"/>
      <protection/>
    </xf>
    <xf numFmtId="182" fontId="106" fillId="31" borderId="33" xfId="0" applyNumberFormat="1" applyFont="1" applyFill="1" applyBorder="1" applyAlignment="1">
      <alignment horizontal="center" vertical="center" wrapText="1"/>
    </xf>
    <xf numFmtId="1" fontId="2" fillId="31" borderId="57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 applyProtection="1">
      <alignment horizontal="center" vertical="center"/>
      <protection/>
    </xf>
    <xf numFmtId="182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105" xfId="55" applyNumberFormat="1" applyFont="1" applyFill="1" applyBorder="1" applyAlignment="1" applyProtection="1">
      <alignment horizontal="center" vertical="center"/>
      <protection/>
    </xf>
    <xf numFmtId="0" fontId="2" fillId="35" borderId="179" xfId="55" applyNumberFormat="1" applyFont="1" applyFill="1" applyBorder="1" applyAlignment="1" applyProtection="1">
      <alignment horizontal="left" vertical="center" wrapText="1"/>
      <protection/>
    </xf>
    <xf numFmtId="0" fontId="9" fillId="35" borderId="108" xfId="55" applyNumberFormat="1" applyFont="1" applyFill="1" applyBorder="1" applyAlignment="1" applyProtection="1">
      <alignment horizontal="center" vertical="center"/>
      <protection/>
    </xf>
    <xf numFmtId="0" fontId="2" fillId="35" borderId="45" xfId="55" applyNumberFormat="1" applyFont="1" applyFill="1" applyBorder="1" applyAlignment="1" applyProtection="1">
      <alignment horizontal="center" vertical="center"/>
      <protection/>
    </xf>
    <xf numFmtId="0" fontId="9" fillId="35" borderId="54" xfId="55" applyNumberFormat="1" applyFont="1" applyFill="1" applyBorder="1" applyAlignment="1" applyProtection="1">
      <alignment horizontal="center" vertical="center"/>
      <protection/>
    </xf>
    <xf numFmtId="193" fontId="2" fillId="35" borderId="179" xfId="55" applyNumberFormat="1" applyFont="1" applyFill="1" applyBorder="1" applyAlignment="1" applyProtection="1">
      <alignment horizontal="center" vertical="center"/>
      <protection/>
    </xf>
    <xf numFmtId="0" fontId="35" fillId="35" borderId="105" xfId="0" applyFont="1" applyFill="1" applyBorder="1" applyAlignment="1">
      <alignment horizontal="center"/>
    </xf>
    <xf numFmtId="0" fontId="36" fillId="35" borderId="108" xfId="0" applyFont="1" applyFill="1" applyBorder="1" applyAlignment="1">
      <alignment horizontal="center"/>
    </xf>
    <xf numFmtId="0" fontId="2" fillId="35" borderId="45" xfId="55" applyFont="1" applyFill="1" applyBorder="1" applyAlignment="1">
      <alignment horizontal="center" vertical="center" wrapText="1"/>
      <protection/>
    </xf>
    <xf numFmtId="0" fontId="2" fillId="35" borderId="107" xfId="55" applyFont="1" applyFill="1" applyBorder="1" applyAlignment="1">
      <alignment horizontal="center" vertical="center" wrapText="1"/>
      <protection/>
    </xf>
    <xf numFmtId="0" fontId="36" fillId="35" borderId="12" xfId="0" applyFont="1" applyFill="1" applyBorder="1" applyAlignment="1">
      <alignment horizontal="center"/>
    </xf>
    <xf numFmtId="49" fontId="38" fillId="35" borderId="12" xfId="0" applyNumberFormat="1" applyFont="1" applyFill="1" applyBorder="1" applyAlignment="1" applyProtection="1">
      <alignment horizontal="center" vertical="center" wrapText="1"/>
      <protection/>
    </xf>
    <xf numFmtId="0" fontId="2" fillId="35" borderId="12" xfId="55" applyFont="1" applyFill="1" applyBorder="1" applyAlignment="1">
      <alignment horizontal="center" vertical="center" wrapText="1"/>
      <protection/>
    </xf>
    <xf numFmtId="0" fontId="2" fillId="35" borderId="180" xfId="0" applyFont="1" applyFill="1" applyBorder="1" applyAlignment="1">
      <alignment horizontal="center" vertical="center" wrapText="1"/>
    </xf>
    <xf numFmtId="0" fontId="2" fillId="35" borderId="181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85" xfId="55" applyNumberFormat="1" applyFont="1" applyFill="1" applyBorder="1" applyAlignment="1" applyProtection="1">
      <alignment horizontal="center" vertical="center"/>
      <protection/>
    </xf>
    <xf numFmtId="0" fontId="2" fillId="35" borderId="26" xfId="0" applyNumberFormat="1" applyFont="1" applyFill="1" applyBorder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>
      <alignment horizontal="center" vertical="center" wrapText="1"/>
    </xf>
    <xf numFmtId="0" fontId="9" fillId="35" borderId="48" xfId="55" applyNumberFormat="1" applyFont="1" applyFill="1" applyBorder="1" applyAlignment="1" applyProtection="1">
      <alignment horizontal="center" vertical="center"/>
      <protection/>
    </xf>
    <xf numFmtId="0" fontId="2" fillId="35" borderId="12" xfId="55" applyNumberFormat="1" applyFont="1" applyFill="1" applyBorder="1" applyAlignment="1" applyProtection="1">
      <alignment horizontal="center" vertical="center"/>
      <protection/>
    </xf>
    <xf numFmtId="0" fontId="9" fillId="35" borderId="35" xfId="55" applyNumberFormat="1" applyFont="1" applyFill="1" applyBorder="1" applyAlignment="1" applyProtection="1">
      <alignment horizontal="center" vertical="center"/>
      <protection/>
    </xf>
    <xf numFmtId="193" fontId="2" fillId="35" borderId="73" xfId="55" applyNumberFormat="1" applyFont="1" applyFill="1" applyBorder="1" applyAlignment="1" applyProtection="1">
      <alignment horizontal="center" vertical="center"/>
      <protection/>
    </xf>
    <xf numFmtId="0" fontId="2" fillId="35" borderId="44" xfId="55" applyFont="1" applyFill="1" applyBorder="1" applyAlignment="1">
      <alignment horizontal="center" vertical="center" wrapText="1"/>
      <protection/>
    </xf>
    <xf numFmtId="0" fontId="2" fillId="35" borderId="2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86" xfId="55" applyNumberFormat="1" applyFont="1" applyFill="1" applyBorder="1" applyAlignment="1" applyProtection="1">
      <alignment horizontal="center" vertical="center"/>
      <protection/>
    </xf>
    <xf numFmtId="0" fontId="2" fillId="35" borderId="115" xfId="55" applyNumberFormat="1" applyFont="1" applyFill="1" applyBorder="1" applyAlignment="1" applyProtection="1">
      <alignment horizontal="left" vertical="center" wrapText="1"/>
      <protection/>
    </xf>
    <xf numFmtId="0" fontId="9" fillId="35" borderId="156" xfId="55" applyNumberFormat="1" applyFont="1" applyFill="1" applyBorder="1" applyAlignment="1" applyProtection="1">
      <alignment horizontal="center" vertical="center"/>
      <protection/>
    </xf>
    <xf numFmtId="0" fontId="2" fillId="35" borderId="37" xfId="55" applyNumberFormat="1" applyFont="1" applyFill="1" applyBorder="1" applyAlignment="1" applyProtection="1">
      <alignment horizontal="center" vertical="center"/>
      <protection/>
    </xf>
    <xf numFmtId="0" fontId="9" fillId="35" borderId="155" xfId="55" applyNumberFormat="1" applyFont="1" applyFill="1" applyBorder="1" applyAlignment="1" applyProtection="1">
      <alignment horizontal="center" vertical="center"/>
      <protection/>
    </xf>
    <xf numFmtId="193" fontId="2" fillId="35" borderId="182" xfId="55" applyNumberFormat="1" applyFont="1" applyFill="1" applyBorder="1" applyAlignment="1" applyProtection="1">
      <alignment horizontal="center" vertical="center"/>
      <protection/>
    </xf>
    <xf numFmtId="0" fontId="35" fillId="35" borderId="98" xfId="0" applyFont="1" applyFill="1" applyBorder="1" applyAlignment="1">
      <alignment horizontal="center"/>
    </xf>
    <xf numFmtId="0" fontId="36" fillId="35" borderId="99" xfId="0" applyFont="1" applyFill="1" applyBorder="1" applyAlignment="1">
      <alignment horizontal="center"/>
    </xf>
    <xf numFmtId="0" fontId="2" fillId="35" borderId="37" xfId="55" applyFont="1" applyFill="1" applyBorder="1" applyAlignment="1">
      <alignment horizontal="center" vertical="center" wrapText="1"/>
      <protection/>
    </xf>
    <xf numFmtId="0" fontId="2" fillId="35" borderId="154" xfId="55" applyFont="1" applyFill="1" applyBorder="1" applyAlignment="1">
      <alignment horizontal="center" vertical="center" wrapText="1"/>
      <protection/>
    </xf>
    <xf numFmtId="0" fontId="101" fillId="35" borderId="12" xfId="55" applyNumberFormat="1" applyFont="1" applyFill="1" applyBorder="1" applyAlignment="1" applyProtection="1">
      <alignment horizontal="center" vertical="center"/>
      <protection/>
    </xf>
    <xf numFmtId="0" fontId="101" fillId="35" borderId="45" xfId="55" applyNumberFormat="1" applyFont="1" applyFill="1" applyBorder="1" applyAlignment="1" applyProtection="1">
      <alignment horizontal="left" vertical="center" wrapText="1"/>
      <protection/>
    </xf>
    <xf numFmtId="0" fontId="107" fillId="35" borderId="12" xfId="55" applyNumberFormat="1" applyFont="1" applyFill="1" applyBorder="1" applyAlignment="1" applyProtection="1">
      <alignment horizontal="center" vertical="center"/>
      <protection/>
    </xf>
    <xf numFmtId="193" fontId="101" fillId="35" borderId="12" xfId="55" applyNumberFormat="1" applyFont="1" applyFill="1" applyBorder="1" applyAlignment="1" applyProtection="1">
      <alignment horizontal="center" vertical="center"/>
      <protection/>
    </xf>
    <xf numFmtId="0" fontId="106" fillId="35" borderId="12" xfId="0" applyFont="1" applyFill="1" applyBorder="1" applyAlignment="1">
      <alignment horizontal="center"/>
    </xf>
    <xf numFmtId="0" fontId="101" fillId="35" borderId="12" xfId="0" applyFont="1" applyFill="1" applyBorder="1" applyAlignment="1">
      <alignment horizontal="center"/>
    </xf>
    <xf numFmtId="0" fontId="101" fillId="35" borderId="12" xfId="55" applyFont="1" applyFill="1" applyBorder="1" applyAlignment="1">
      <alignment horizontal="center" vertical="center" wrapText="1"/>
      <protection/>
    </xf>
    <xf numFmtId="49" fontId="108" fillId="35" borderId="12" xfId="0" applyNumberFormat="1" applyFont="1" applyFill="1" applyBorder="1" applyAlignment="1" applyProtection="1">
      <alignment horizontal="center" vertical="center" wrapText="1"/>
      <protection/>
    </xf>
    <xf numFmtId="180" fontId="2" fillId="35" borderId="24" xfId="0" applyNumberFormat="1" applyFont="1" applyFill="1" applyBorder="1" applyAlignment="1" applyProtection="1">
      <alignment vertical="center"/>
      <protection/>
    </xf>
    <xf numFmtId="180" fontId="2" fillId="35" borderId="10" xfId="0" applyNumberFormat="1" applyFont="1" applyFill="1" applyBorder="1" applyAlignment="1" applyProtection="1">
      <alignment vertical="center"/>
      <protection/>
    </xf>
    <xf numFmtId="180" fontId="2" fillId="35" borderId="15" xfId="0" applyNumberFormat="1" applyFont="1" applyFill="1" applyBorder="1" applyAlignment="1" applyProtection="1">
      <alignment vertical="center"/>
      <protection/>
    </xf>
    <xf numFmtId="49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49" fontId="36" fillId="0" borderId="105" xfId="0" applyNumberFormat="1" applyFont="1" applyFill="1" applyBorder="1" applyAlignment="1" applyProtection="1">
      <alignment horizontal="center" vertical="center"/>
      <protection/>
    </xf>
    <xf numFmtId="49" fontId="36" fillId="0" borderId="183" xfId="0" applyNumberFormat="1" applyFont="1" applyFill="1" applyBorder="1" applyAlignment="1">
      <alignment vertical="center" wrapText="1"/>
    </xf>
    <xf numFmtId="0" fontId="36" fillId="0" borderId="108" xfId="0" applyFont="1" applyFill="1" applyBorder="1" applyAlignment="1">
      <alignment horizontal="center" vertical="center" wrapText="1"/>
    </xf>
    <xf numFmtId="0" fontId="36" fillId="0" borderId="45" xfId="0" applyNumberFormat="1" applyFont="1" applyFill="1" applyBorder="1" applyAlignment="1" applyProtection="1">
      <alignment horizontal="center" vertical="center"/>
      <protection/>
    </xf>
    <xf numFmtId="189" fontId="36" fillId="0" borderId="54" xfId="0" applyNumberFormat="1" applyFont="1" applyFill="1" applyBorder="1" applyAlignment="1" applyProtection="1">
      <alignment horizontal="center" vertical="center"/>
      <protection/>
    </xf>
    <xf numFmtId="0" fontId="35" fillId="0" borderId="84" xfId="0" applyFont="1" applyFill="1" applyBorder="1" applyAlignment="1">
      <alignment horizontal="center"/>
    </xf>
    <xf numFmtId="0" fontId="36" fillId="0" borderId="79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0" fontId="36" fillId="0" borderId="80" xfId="0" applyFont="1" applyFill="1" applyBorder="1" applyAlignment="1">
      <alignment horizontal="center"/>
    </xf>
    <xf numFmtId="0" fontId="36" fillId="0" borderId="79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80" xfId="0" applyFont="1" applyFill="1" applyBorder="1" applyAlignment="1">
      <alignment horizontal="center" vertical="center" wrapText="1"/>
    </xf>
    <xf numFmtId="1" fontId="36" fillId="0" borderId="7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35" fillId="0" borderId="105" xfId="0" applyFont="1" applyFill="1" applyBorder="1" applyAlignment="1">
      <alignment horizontal="center"/>
    </xf>
    <xf numFmtId="0" fontId="36" fillId="0" borderId="108" xfId="0" applyFont="1" applyFill="1" applyBorder="1" applyAlignment="1">
      <alignment horizontal="center"/>
    </xf>
    <xf numFmtId="0" fontId="36" fillId="0" borderId="4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49" fontId="36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145" xfId="55" applyNumberFormat="1" applyFont="1" applyFill="1" applyBorder="1" applyAlignment="1">
      <alignment vertical="center" wrapText="1"/>
      <protection/>
    </xf>
    <xf numFmtId="0" fontId="2" fillId="0" borderId="184" xfId="0" applyFont="1" applyBorder="1" applyAlignment="1">
      <alignment horizontal="center" wrapText="1"/>
    </xf>
    <xf numFmtId="0" fontId="2" fillId="0" borderId="184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85" xfId="0" applyFont="1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84" xfId="0" applyFont="1" applyBorder="1" applyAlignment="1">
      <alignment/>
    </xf>
    <xf numFmtId="189" fontId="2" fillId="0" borderId="145" xfId="55" applyNumberFormat="1" applyFont="1" applyFill="1" applyBorder="1" applyAlignment="1" applyProtection="1">
      <alignment horizontal="left" vertical="center"/>
      <protection/>
    </xf>
    <xf numFmtId="0" fontId="2" fillId="0" borderId="185" xfId="0" applyFont="1" applyBorder="1" applyAlignment="1">
      <alignment/>
    </xf>
    <xf numFmtId="0" fontId="2" fillId="0" borderId="186" xfId="0" applyFont="1" applyBorder="1" applyAlignment="1">
      <alignment horizontal="center"/>
    </xf>
    <xf numFmtId="0" fontId="2" fillId="0" borderId="187" xfId="0" applyFont="1" applyBorder="1" applyAlignment="1">
      <alignment/>
    </xf>
    <xf numFmtId="0" fontId="2" fillId="0" borderId="151" xfId="0" applyFont="1" applyBorder="1" applyAlignment="1">
      <alignment horizontal="center"/>
    </xf>
    <xf numFmtId="0" fontId="2" fillId="0" borderId="151" xfId="0" applyFont="1" applyBorder="1" applyAlignment="1">
      <alignment/>
    </xf>
    <xf numFmtId="0" fontId="2" fillId="0" borderId="186" xfId="0" applyFont="1" applyBorder="1" applyAlignment="1">
      <alignment/>
    </xf>
    <xf numFmtId="0" fontId="6" fillId="0" borderId="145" xfId="55" applyNumberFormat="1" applyFont="1" applyFill="1" applyBorder="1" applyAlignment="1" applyProtection="1">
      <alignment horizontal="left" vertical="center"/>
      <protection/>
    </xf>
    <xf numFmtId="0" fontId="6" fillId="0" borderId="151" xfId="0" applyFont="1" applyBorder="1" applyAlignment="1">
      <alignment horizontal="center"/>
    </xf>
    <xf numFmtId="0" fontId="6" fillId="0" borderId="185" xfId="0" applyFont="1" applyBorder="1" applyAlignment="1">
      <alignment horizontal="center"/>
    </xf>
    <xf numFmtId="0" fontId="2" fillId="0" borderId="145" xfId="55" applyNumberFormat="1" applyFont="1" applyFill="1" applyBorder="1" applyAlignment="1" applyProtection="1">
      <alignment horizontal="left" vertical="center"/>
      <protection/>
    </xf>
    <xf numFmtId="0" fontId="101" fillId="0" borderId="185" xfId="0" applyFont="1" applyBorder="1" applyAlignment="1">
      <alignment horizontal="center"/>
    </xf>
    <xf numFmtId="49" fontId="36" fillId="35" borderId="85" xfId="0" applyNumberFormat="1" applyFont="1" applyFill="1" applyBorder="1" applyAlignment="1" applyProtection="1">
      <alignment horizontal="center" vertical="center"/>
      <protection/>
    </xf>
    <xf numFmtId="0" fontId="2" fillId="35" borderId="145" xfId="55" applyNumberFormat="1" applyFont="1" applyFill="1" applyBorder="1" applyAlignment="1" applyProtection="1">
      <alignment horizontal="left" vertical="center"/>
      <protection/>
    </xf>
    <xf numFmtId="0" fontId="2" fillId="35" borderId="185" xfId="0" applyFont="1" applyFill="1" applyBorder="1" applyAlignment="1">
      <alignment/>
    </xf>
    <xf numFmtId="0" fontId="2" fillId="35" borderId="185" xfId="0" applyFont="1" applyFill="1" applyBorder="1" applyAlignment="1">
      <alignment horizontal="center"/>
    </xf>
    <xf numFmtId="0" fontId="2" fillId="35" borderId="186" xfId="0" applyFont="1" applyFill="1" applyBorder="1" applyAlignment="1">
      <alignment horizontal="center"/>
    </xf>
    <xf numFmtId="0" fontId="2" fillId="35" borderId="187" xfId="0" applyFont="1" applyFill="1" applyBorder="1" applyAlignment="1">
      <alignment/>
    </xf>
    <xf numFmtId="0" fontId="2" fillId="35" borderId="151" xfId="0" applyFont="1" applyFill="1" applyBorder="1" applyAlignment="1">
      <alignment horizontal="center"/>
    </xf>
    <xf numFmtId="0" fontId="2" fillId="35" borderId="151" xfId="0" applyFont="1" applyFill="1" applyBorder="1" applyAlignment="1">
      <alignment/>
    </xf>
    <xf numFmtId="0" fontId="2" fillId="35" borderId="186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101" fillId="35" borderId="145" xfId="55" applyNumberFormat="1" applyFont="1" applyFill="1" applyBorder="1" applyAlignment="1" applyProtection="1">
      <alignment horizontal="left" vertical="center"/>
      <protection/>
    </xf>
    <xf numFmtId="0" fontId="101" fillId="35" borderId="185" xfId="0" applyFont="1" applyFill="1" applyBorder="1" applyAlignment="1">
      <alignment/>
    </xf>
    <xf numFmtId="0" fontId="101" fillId="35" borderId="185" xfId="0" applyFont="1" applyFill="1" applyBorder="1" applyAlignment="1">
      <alignment horizontal="center"/>
    </xf>
    <xf numFmtId="0" fontId="101" fillId="35" borderId="186" xfId="0" applyFont="1" applyFill="1" applyBorder="1" applyAlignment="1">
      <alignment horizontal="center"/>
    </xf>
    <xf numFmtId="0" fontId="101" fillId="35" borderId="187" xfId="0" applyFont="1" applyFill="1" applyBorder="1" applyAlignment="1">
      <alignment/>
    </xf>
    <xf numFmtId="0" fontId="101" fillId="35" borderId="151" xfId="0" applyFont="1" applyFill="1" applyBorder="1" applyAlignment="1">
      <alignment horizontal="center"/>
    </xf>
    <xf numFmtId="0" fontId="101" fillId="35" borderId="151" xfId="0" applyFont="1" applyFill="1" applyBorder="1" applyAlignment="1">
      <alignment/>
    </xf>
    <xf numFmtId="0" fontId="101" fillId="35" borderId="186" xfId="0" applyFont="1" applyFill="1" applyBorder="1" applyAlignment="1">
      <alignment/>
    </xf>
    <xf numFmtId="49" fontId="101" fillId="35" borderId="85" xfId="0" applyNumberFormat="1" applyFont="1" applyFill="1" applyBorder="1" applyAlignment="1" applyProtection="1">
      <alignment horizontal="center" vertical="center"/>
      <protection/>
    </xf>
    <xf numFmtId="49" fontId="101" fillId="35" borderId="145" xfId="55" applyNumberFormat="1" applyFont="1" applyFill="1" applyBorder="1" applyAlignment="1">
      <alignment vertical="center" wrapText="1"/>
      <protection/>
    </xf>
    <xf numFmtId="0" fontId="101" fillId="35" borderId="185" xfId="0" applyFont="1" applyFill="1" applyBorder="1" applyAlignment="1">
      <alignment horizontal="center" wrapText="1"/>
    </xf>
    <xf numFmtId="0" fontId="109" fillId="35" borderId="187" xfId="0" applyFont="1" applyFill="1" applyBorder="1" applyAlignment="1">
      <alignment horizontal="center"/>
    </xf>
    <xf numFmtId="0" fontId="101" fillId="35" borderId="151" xfId="0" applyFont="1" applyFill="1" applyBorder="1" applyAlignment="1">
      <alignment horizontal="center" wrapText="1"/>
    </xf>
    <xf numFmtId="0" fontId="101" fillId="35" borderId="186" xfId="0" applyFont="1" applyFill="1" applyBorder="1" applyAlignment="1">
      <alignment horizontal="center" wrapText="1"/>
    </xf>
    <xf numFmtId="0" fontId="36" fillId="35" borderId="145" xfId="0" applyNumberFormat="1" applyFont="1" applyFill="1" applyBorder="1" applyAlignment="1" applyProtection="1">
      <alignment horizontal="left" vertical="center" wrapText="1"/>
      <protection/>
    </xf>
    <xf numFmtId="0" fontId="36" fillId="35" borderId="48" xfId="0" applyNumberFormat="1" applyFont="1" applyFill="1" applyBorder="1" applyAlignment="1" applyProtection="1">
      <alignment horizontal="center" vertical="center"/>
      <protection/>
    </xf>
    <xf numFmtId="0" fontId="36" fillId="35" borderId="12" xfId="0" applyNumberFormat="1" applyFont="1" applyFill="1" applyBorder="1" applyAlignment="1" applyProtection="1">
      <alignment horizontal="center" vertical="center"/>
      <protection/>
    </xf>
    <xf numFmtId="0" fontId="36" fillId="35" borderId="35" xfId="0" applyNumberFormat="1" applyFont="1" applyFill="1" applyBorder="1" applyAlignment="1" applyProtection="1">
      <alignment horizontal="center" vertical="center"/>
      <protection/>
    </xf>
    <xf numFmtId="182" fontId="36" fillId="35" borderId="85" xfId="0" applyNumberFormat="1" applyFont="1" applyFill="1" applyBorder="1" applyAlignment="1">
      <alignment horizontal="center"/>
    </xf>
    <xf numFmtId="0" fontId="35" fillId="35" borderId="84" xfId="0" applyFont="1" applyFill="1" applyBorder="1" applyAlignment="1">
      <alignment horizontal="center"/>
    </xf>
    <xf numFmtId="0" fontId="36" fillId="35" borderId="79" xfId="0" applyFont="1" applyFill="1" applyBorder="1" applyAlignment="1">
      <alignment horizontal="center"/>
    </xf>
    <xf numFmtId="0" fontId="36" fillId="35" borderId="35" xfId="0" applyFont="1" applyFill="1" applyBorder="1" applyAlignment="1">
      <alignment horizontal="center"/>
    </xf>
    <xf numFmtId="0" fontId="36" fillId="35" borderId="48" xfId="0" applyFont="1" applyFill="1" applyBorder="1" applyAlignment="1">
      <alignment horizontal="center"/>
    </xf>
    <xf numFmtId="1" fontId="36" fillId="35" borderId="48" xfId="0" applyNumberFormat="1" applyFont="1" applyFill="1" applyBorder="1" applyAlignment="1">
      <alignment horizontal="center"/>
    </xf>
    <xf numFmtId="1" fontId="36" fillId="35" borderId="12" xfId="0" applyNumberFormat="1" applyFont="1" applyFill="1" applyBorder="1" applyAlignment="1">
      <alignment horizontal="center"/>
    </xf>
    <xf numFmtId="49" fontId="2" fillId="35" borderId="145" xfId="55" applyNumberFormat="1" applyFont="1" applyFill="1" applyBorder="1" applyAlignment="1">
      <alignment vertical="center" wrapText="1"/>
      <protection/>
    </xf>
    <xf numFmtId="0" fontId="2" fillId="35" borderId="185" xfId="0" applyFont="1" applyFill="1" applyBorder="1" applyAlignment="1">
      <alignment horizontal="center" wrapText="1"/>
    </xf>
    <xf numFmtId="0" fontId="2" fillId="35" borderId="187" xfId="0" applyFont="1" applyFill="1" applyBorder="1" applyAlignment="1">
      <alignment horizontal="center"/>
    </xf>
    <xf numFmtId="0" fontId="2" fillId="35" borderId="151" xfId="0" applyFont="1" applyFill="1" applyBorder="1" applyAlignment="1">
      <alignment horizontal="center" wrapText="1"/>
    </xf>
    <xf numFmtId="0" fontId="2" fillId="35" borderId="186" xfId="0" applyFont="1" applyFill="1" applyBorder="1" applyAlignment="1">
      <alignment horizontal="center" wrapText="1"/>
    </xf>
    <xf numFmtId="49" fontId="2" fillId="35" borderId="145" xfId="55" applyNumberFormat="1" applyFont="1" applyFill="1" applyBorder="1" applyAlignment="1">
      <alignment horizontal="left" vertical="center" wrapText="1"/>
      <protection/>
    </xf>
    <xf numFmtId="49" fontId="2" fillId="35" borderId="188" xfId="55" applyNumberFormat="1" applyFont="1" applyFill="1" applyBorder="1" applyAlignment="1">
      <alignment horizontal="left" vertical="center" wrapText="1"/>
      <protection/>
    </xf>
    <xf numFmtId="0" fontId="2" fillId="35" borderId="174" xfId="0" applyFont="1" applyFill="1" applyBorder="1" applyAlignment="1">
      <alignment horizontal="center" wrapText="1"/>
    </xf>
    <xf numFmtId="0" fontId="2" fillId="35" borderId="174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9" fillId="35" borderId="173" xfId="0" applyFont="1" applyFill="1" applyBorder="1" applyAlignment="1">
      <alignment horizontal="center"/>
    </xf>
    <xf numFmtId="0" fontId="2" fillId="35" borderId="110" xfId="0" applyFont="1" applyFill="1" applyBorder="1" applyAlignment="1">
      <alignment horizontal="center"/>
    </xf>
    <xf numFmtId="0" fontId="2" fillId="35" borderId="110" xfId="0" applyFont="1" applyFill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49" fontId="101" fillId="35" borderId="12" xfId="55" applyNumberFormat="1" applyFont="1" applyFill="1" applyBorder="1" applyAlignment="1">
      <alignment horizontal="left" vertical="center" wrapText="1"/>
      <protection/>
    </xf>
    <xf numFmtId="0" fontId="101" fillId="35" borderId="12" xfId="0" applyFont="1" applyFill="1" applyBorder="1" applyAlignment="1">
      <alignment horizontal="center" wrapText="1"/>
    </xf>
    <xf numFmtId="0" fontId="107" fillId="35" borderId="12" xfId="0" applyFont="1" applyFill="1" applyBorder="1" applyAlignment="1">
      <alignment horizontal="center"/>
    </xf>
    <xf numFmtId="0" fontId="101" fillId="35" borderId="44" xfId="0" applyFont="1" applyFill="1" applyBorder="1" applyAlignment="1">
      <alignment horizontal="center"/>
    </xf>
    <xf numFmtId="49" fontId="2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55" applyNumberFormat="1" applyFont="1" applyFill="1" applyBorder="1" applyAlignment="1">
      <alignment horizontal="left" vertical="center" wrapText="1"/>
      <protection/>
    </xf>
    <xf numFmtId="0" fontId="2" fillId="35" borderId="12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 applyProtection="1">
      <alignment horizontal="center" vertical="center" wrapText="1"/>
      <protection/>
    </xf>
    <xf numFmtId="0" fontId="101" fillId="35" borderId="12" xfId="0" applyFont="1" applyFill="1" applyBorder="1" applyAlignment="1">
      <alignment horizontal="left" vertical="center" wrapText="1"/>
    </xf>
    <xf numFmtId="0" fontId="9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52" xfId="0" applyFont="1" applyFill="1" applyBorder="1" applyAlignment="1">
      <alignment horizontal="center"/>
    </xf>
    <xf numFmtId="0" fontId="2" fillId="35" borderId="184" xfId="0" applyFont="1" applyFill="1" applyBorder="1" applyAlignment="1">
      <alignment horizontal="center"/>
    </xf>
    <xf numFmtId="0" fontId="2" fillId="35" borderId="78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 wrapText="1"/>
    </xf>
    <xf numFmtId="0" fontId="2" fillId="35" borderId="184" xfId="0" applyFont="1" applyFill="1" applyBorder="1" applyAlignment="1">
      <alignment horizontal="center" wrapText="1"/>
    </xf>
    <xf numFmtId="0" fontId="2" fillId="35" borderId="78" xfId="0" applyFont="1" applyFill="1" applyBorder="1" applyAlignment="1">
      <alignment horizontal="center" wrapText="1"/>
    </xf>
    <xf numFmtId="0" fontId="2" fillId="35" borderId="184" xfId="0" applyFont="1" applyFill="1" applyBorder="1" applyAlignment="1">
      <alignment/>
    </xf>
    <xf numFmtId="0" fontId="101" fillId="35" borderId="184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31" borderId="56" xfId="0" applyFont="1" applyFill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182" fontId="106" fillId="31" borderId="189" xfId="0" applyNumberFormat="1" applyFont="1" applyFill="1" applyBorder="1" applyAlignment="1" applyProtection="1">
      <alignment horizontal="center" vertical="center"/>
      <protection/>
    </xf>
    <xf numFmtId="182" fontId="2" fillId="34" borderId="49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center" vertical="center" wrapText="1"/>
    </xf>
    <xf numFmtId="182" fontId="106" fillId="34" borderId="51" xfId="0" applyNumberFormat="1" applyFont="1" applyFill="1" applyBorder="1" applyAlignment="1">
      <alignment horizontal="center" vertical="center" wrapText="1"/>
    </xf>
    <xf numFmtId="182" fontId="6" fillId="34" borderId="52" xfId="0" applyNumberFormat="1" applyFont="1" applyFill="1" applyBorder="1" applyAlignment="1">
      <alignment horizontal="center" vertical="center"/>
    </xf>
    <xf numFmtId="49" fontId="5" fillId="34" borderId="165" xfId="0" applyNumberFormat="1" applyFont="1" applyFill="1" applyBorder="1" applyAlignment="1">
      <alignment horizontal="left" vertical="center" wrapText="1"/>
    </xf>
    <xf numFmtId="49" fontId="2" fillId="35" borderId="12" xfId="55" applyNumberFormat="1" applyFont="1" applyFill="1" applyBorder="1" applyAlignment="1">
      <alignment horizontal="left" vertical="center" wrapText="1"/>
      <protection/>
    </xf>
    <xf numFmtId="180" fontId="4" fillId="0" borderId="0" xfId="53" applyNumberFormat="1" applyFont="1" applyFill="1" applyBorder="1" applyAlignment="1" applyProtection="1">
      <alignment horizontal="center" vertical="center"/>
      <protection/>
    </xf>
    <xf numFmtId="180" fontId="2" fillId="0" borderId="0" xfId="53" applyNumberFormat="1" applyFont="1" applyFill="1" applyBorder="1" applyAlignment="1" applyProtection="1">
      <alignment vertical="center"/>
      <protection/>
    </xf>
    <xf numFmtId="180" fontId="2" fillId="0" borderId="0" xfId="53" applyNumberFormat="1" applyFont="1" applyFill="1" applyBorder="1" applyAlignment="1" applyProtection="1">
      <alignment horizontal="center" vertical="center"/>
      <protection/>
    </xf>
    <xf numFmtId="181" fontId="2" fillId="0" borderId="0" xfId="53" applyNumberFormat="1" applyFont="1" applyFill="1" applyBorder="1" applyAlignment="1" applyProtection="1">
      <alignment horizontal="center" vertical="center"/>
      <protection/>
    </xf>
    <xf numFmtId="180" fontId="6" fillId="0" borderId="0" xfId="53" applyNumberFormat="1" applyFont="1" applyFill="1" applyBorder="1" applyAlignment="1" applyProtection="1">
      <alignment vertical="center"/>
      <protection/>
    </xf>
    <xf numFmtId="181" fontId="9" fillId="0" borderId="0" xfId="53" applyNumberFormat="1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182" fontId="2" fillId="0" borderId="0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Fill="1" applyBorder="1">
      <alignment/>
      <protection/>
    </xf>
    <xf numFmtId="182" fontId="4" fillId="0" borderId="0" xfId="53" applyNumberFormat="1" applyFont="1" applyFill="1" applyBorder="1" applyAlignment="1" applyProtection="1">
      <alignment horizontal="center" vertical="center"/>
      <protection/>
    </xf>
    <xf numFmtId="182" fontId="6" fillId="0" borderId="0" xfId="53" applyNumberFormat="1" applyFont="1" applyFill="1" applyBorder="1" applyAlignment="1">
      <alignment horizontal="center" vertical="center" wrapText="1"/>
      <protection/>
    </xf>
    <xf numFmtId="180" fontId="2" fillId="33" borderId="0" xfId="53" applyNumberFormat="1" applyFont="1" applyFill="1" applyBorder="1" applyAlignment="1" applyProtection="1">
      <alignment vertical="center"/>
      <protection/>
    </xf>
    <xf numFmtId="0" fontId="2" fillId="0" borderId="0" xfId="53" applyNumberFormat="1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center" wrapText="1"/>
      <protection/>
    </xf>
    <xf numFmtId="0" fontId="9" fillId="0" borderId="0" xfId="53" applyNumberFormat="1" applyFont="1" applyFill="1" applyBorder="1" applyAlignment="1" applyProtection="1">
      <alignment vertical="center"/>
      <protection/>
    </xf>
    <xf numFmtId="0" fontId="2" fillId="19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Font="1" applyFill="1" applyBorder="1" applyAlignment="1">
      <alignment horizontal="center" vertical="center" wrapText="1"/>
      <protection/>
    </xf>
    <xf numFmtId="186" fontId="2" fillId="0" borderId="0" xfId="53" applyNumberFormat="1" applyFont="1" applyFill="1" applyBorder="1" applyAlignment="1" applyProtection="1">
      <alignment horizontal="center" vertical="center"/>
      <protection/>
    </xf>
    <xf numFmtId="49" fontId="3" fillId="35" borderId="55" xfId="53" applyNumberFormat="1" applyFont="1" applyFill="1" applyBorder="1" applyAlignment="1">
      <alignment horizontal="center" vertical="center" wrapText="1"/>
      <protection/>
    </xf>
    <xf numFmtId="49" fontId="2" fillId="35" borderId="33" xfId="53" applyNumberFormat="1" applyFont="1" applyFill="1" applyBorder="1" applyAlignment="1">
      <alignment horizontal="right" vertical="center" wrapText="1"/>
      <protection/>
    </xf>
    <xf numFmtId="49" fontId="2" fillId="35" borderId="14" xfId="53" applyNumberFormat="1" applyFont="1" applyFill="1" applyBorder="1" applyAlignment="1">
      <alignment horizontal="center" vertical="center"/>
      <protection/>
    </xf>
    <xf numFmtId="49" fontId="2" fillId="35" borderId="10" xfId="53" applyNumberFormat="1" applyFont="1" applyFill="1" applyBorder="1" applyAlignment="1">
      <alignment horizontal="center" vertical="center"/>
      <protection/>
    </xf>
    <xf numFmtId="0" fontId="2" fillId="35" borderId="15" xfId="53" applyNumberFormat="1" applyFont="1" applyFill="1" applyBorder="1" applyAlignment="1" applyProtection="1">
      <alignment horizontal="center" vertical="center"/>
      <protection/>
    </xf>
    <xf numFmtId="1" fontId="2" fillId="35" borderId="28" xfId="53" applyNumberFormat="1" applyFont="1" applyFill="1" applyBorder="1" applyAlignment="1">
      <alignment horizontal="center" vertical="center"/>
      <protection/>
    </xf>
    <xf numFmtId="180" fontId="2" fillId="35" borderId="10" xfId="53" applyNumberFormat="1" applyFont="1" applyFill="1" applyBorder="1" applyAlignment="1">
      <alignment horizontal="center" vertical="center" wrapText="1"/>
      <protection/>
    </xf>
    <xf numFmtId="1" fontId="2" fillId="35" borderId="10" xfId="53" applyNumberFormat="1" applyFont="1" applyFill="1" applyBorder="1" applyAlignment="1">
      <alignment horizontal="center" vertical="center"/>
      <protection/>
    </xf>
    <xf numFmtId="0" fontId="2" fillId="35" borderId="10" xfId="53" applyNumberFormat="1" applyFont="1" applyFill="1" applyBorder="1" applyAlignment="1">
      <alignment horizontal="center" vertical="center"/>
      <protection/>
    </xf>
    <xf numFmtId="0" fontId="2" fillId="35" borderId="15" xfId="53" applyFont="1" applyFill="1" applyBorder="1" applyAlignment="1">
      <alignment horizontal="center" vertical="center" wrapText="1"/>
      <protection/>
    </xf>
    <xf numFmtId="0" fontId="2" fillId="35" borderId="10" xfId="53" applyNumberFormat="1" applyFont="1" applyFill="1" applyBorder="1" applyAlignment="1">
      <alignment horizontal="center" vertical="center" wrapText="1"/>
      <protection/>
    </xf>
    <xf numFmtId="0" fontId="2" fillId="35" borderId="34" xfId="53" applyNumberFormat="1" applyFont="1" applyFill="1" applyBorder="1" applyAlignment="1">
      <alignment horizontal="center" vertical="center" wrapText="1"/>
      <protection/>
    </xf>
    <xf numFmtId="0" fontId="2" fillId="35" borderId="15" xfId="53" applyNumberFormat="1" applyFont="1" applyFill="1" applyBorder="1" applyAlignment="1">
      <alignment horizontal="center" vertical="center" wrapText="1"/>
      <protection/>
    </xf>
    <xf numFmtId="0" fontId="2" fillId="35" borderId="0" xfId="53" applyNumberFormat="1" applyFont="1" applyFill="1" applyBorder="1" applyAlignment="1">
      <alignment horizontal="center" vertical="center" wrapText="1"/>
      <protection/>
    </xf>
    <xf numFmtId="180" fontId="2" fillId="35" borderId="0" xfId="53" applyNumberFormat="1" applyFont="1" applyFill="1" applyBorder="1" applyAlignment="1" applyProtection="1">
      <alignment vertical="center"/>
      <protection/>
    </xf>
    <xf numFmtId="49" fontId="2" fillId="35" borderId="33" xfId="53" applyNumberFormat="1" applyFont="1" applyFill="1" applyBorder="1" applyAlignment="1">
      <alignment horizontal="right" vertical="center" wrapText="1"/>
      <protection/>
    </xf>
    <xf numFmtId="0" fontId="2" fillId="35" borderId="14" xfId="53" applyNumberFormat="1" applyFont="1" applyFill="1" applyBorder="1" applyAlignment="1">
      <alignment horizontal="center" vertical="center"/>
      <protection/>
    </xf>
    <xf numFmtId="0" fontId="110" fillId="35" borderId="0" xfId="53" applyNumberFormat="1" applyFont="1" applyFill="1" applyBorder="1" applyAlignment="1">
      <alignment horizontal="center" vertical="center" wrapText="1"/>
      <protection/>
    </xf>
    <xf numFmtId="180" fontId="110" fillId="35" borderId="0" xfId="53" applyNumberFormat="1" applyFont="1" applyFill="1" applyBorder="1" applyAlignment="1" applyProtection="1">
      <alignment vertical="center"/>
      <protection/>
    </xf>
    <xf numFmtId="182" fontId="6" fillId="0" borderId="0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horizontal="center" vertical="center" wrapText="1"/>
      <protection/>
    </xf>
    <xf numFmtId="0" fontId="2" fillId="35" borderId="24" xfId="53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6" fillId="35" borderId="105" xfId="53" applyFont="1" applyFill="1" applyBorder="1" applyAlignment="1">
      <alignment horizontal="center"/>
      <protection/>
    </xf>
    <xf numFmtId="0" fontId="2" fillId="35" borderId="108" xfId="53" applyFont="1" applyFill="1" applyBorder="1" applyAlignment="1">
      <alignment horizontal="center"/>
      <protection/>
    </xf>
    <xf numFmtId="0" fontId="2" fillId="35" borderId="12" xfId="53" applyFont="1" applyFill="1" applyBorder="1" applyAlignment="1">
      <alignment horizontal="center"/>
      <protection/>
    </xf>
    <xf numFmtId="49" fontId="34" fillId="35" borderId="12" xfId="53" applyNumberFormat="1" applyFont="1" applyFill="1" applyBorder="1" applyAlignment="1" applyProtection="1">
      <alignment horizontal="center" vertical="center" wrapText="1"/>
      <protection/>
    </xf>
    <xf numFmtId="0" fontId="2" fillId="35" borderId="180" xfId="53" applyFont="1" applyFill="1" applyBorder="1" applyAlignment="1">
      <alignment horizontal="center" vertical="center" wrapText="1"/>
      <protection/>
    </xf>
    <xf numFmtId="0" fontId="2" fillId="35" borderId="181" xfId="53" applyFont="1" applyFill="1" applyBorder="1" applyAlignment="1">
      <alignment horizontal="center" vertical="center" wrapText="1"/>
      <protection/>
    </xf>
    <xf numFmtId="0" fontId="2" fillId="35" borderId="19" xfId="53" applyFont="1" applyFill="1" applyBorder="1" applyAlignment="1">
      <alignment horizontal="center" vertical="center" wrapText="1"/>
      <protection/>
    </xf>
    <xf numFmtId="0" fontId="2" fillId="35" borderId="26" xfId="53" applyNumberFormat="1" applyFont="1" applyFill="1" applyBorder="1" applyAlignment="1">
      <alignment horizontal="center" vertical="center" wrapText="1"/>
      <protection/>
    </xf>
    <xf numFmtId="0" fontId="2" fillId="35" borderId="16" xfId="53" applyNumberFormat="1" applyFont="1" applyFill="1" applyBorder="1" applyAlignment="1">
      <alignment horizontal="center" vertical="center" wrapText="1"/>
      <protection/>
    </xf>
    <xf numFmtId="0" fontId="2" fillId="35" borderId="18" xfId="53" applyNumberFormat="1" applyFont="1" applyFill="1" applyBorder="1" applyAlignment="1">
      <alignment horizontal="center" vertical="center" wrapText="1"/>
      <protection/>
    </xf>
    <xf numFmtId="0" fontId="6" fillId="35" borderId="98" xfId="53" applyFont="1" applyFill="1" applyBorder="1" applyAlignment="1">
      <alignment horizontal="center"/>
      <protection/>
    </xf>
    <xf numFmtId="0" fontId="2" fillId="35" borderId="99" xfId="53" applyFont="1" applyFill="1" applyBorder="1" applyAlignment="1">
      <alignment horizontal="center"/>
      <protection/>
    </xf>
    <xf numFmtId="49" fontId="2" fillId="35" borderId="85" xfId="53" applyNumberFormat="1" applyFont="1" applyFill="1" applyBorder="1" applyAlignment="1" applyProtection="1">
      <alignment horizontal="center" vertical="center"/>
      <protection/>
    </xf>
    <xf numFmtId="0" fontId="2" fillId="35" borderId="185" xfId="53" applyFont="1" applyFill="1" applyBorder="1">
      <alignment/>
      <protection/>
    </xf>
    <xf numFmtId="0" fontId="2" fillId="35" borderId="185" xfId="53" applyFont="1" applyFill="1" applyBorder="1" applyAlignment="1">
      <alignment horizontal="center"/>
      <protection/>
    </xf>
    <xf numFmtId="0" fontId="2" fillId="35" borderId="186" xfId="53" applyFont="1" applyFill="1" applyBorder="1" applyAlignment="1">
      <alignment horizontal="center"/>
      <protection/>
    </xf>
    <xf numFmtId="0" fontId="2" fillId="35" borderId="187" xfId="53" applyFont="1" applyFill="1" applyBorder="1">
      <alignment/>
      <protection/>
    </xf>
    <xf numFmtId="0" fontId="2" fillId="35" borderId="151" xfId="53" applyFont="1" applyFill="1" applyBorder="1" applyAlignment="1">
      <alignment horizontal="center"/>
      <protection/>
    </xf>
    <xf numFmtId="0" fontId="2" fillId="35" borderId="151" xfId="53" applyFont="1" applyFill="1" applyBorder="1">
      <alignment/>
      <protection/>
    </xf>
    <xf numFmtId="0" fontId="2" fillId="35" borderId="186" xfId="53" applyFont="1" applyFill="1" applyBorder="1">
      <alignment/>
      <protection/>
    </xf>
    <xf numFmtId="0" fontId="2" fillId="35" borderId="12" xfId="53" applyFont="1" applyFill="1" applyBorder="1" applyAlignment="1">
      <alignment horizontal="center" vertical="center" wrapText="1"/>
      <protection/>
    </xf>
    <xf numFmtId="0" fontId="2" fillId="35" borderId="185" xfId="53" applyFont="1" applyFill="1" applyBorder="1" applyAlignment="1">
      <alignment horizontal="center" wrapText="1"/>
      <protection/>
    </xf>
    <xf numFmtId="0" fontId="10" fillId="35" borderId="187" xfId="53" applyFont="1" applyFill="1" applyBorder="1" applyAlignment="1">
      <alignment horizontal="center"/>
      <protection/>
    </xf>
    <xf numFmtId="0" fontId="2" fillId="35" borderId="151" xfId="53" applyFont="1" applyFill="1" applyBorder="1" applyAlignment="1">
      <alignment horizontal="center" wrapText="1"/>
      <protection/>
    </xf>
    <xf numFmtId="0" fontId="2" fillId="35" borderId="186" xfId="53" applyFont="1" applyFill="1" applyBorder="1" applyAlignment="1">
      <alignment horizontal="center" wrapText="1"/>
      <protection/>
    </xf>
    <xf numFmtId="0" fontId="2" fillId="35" borderId="145" xfId="53" applyNumberFormat="1" applyFont="1" applyFill="1" applyBorder="1" applyAlignment="1" applyProtection="1">
      <alignment horizontal="left" vertical="center" wrapText="1"/>
      <protection/>
    </xf>
    <xf numFmtId="0" fontId="2" fillId="35" borderId="48" xfId="53" applyNumberFormat="1" applyFont="1" applyFill="1" applyBorder="1" applyAlignment="1" applyProtection="1">
      <alignment horizontal="center" vertical="center"/>
      <protection/>
    </xf>
    <xf numFmtId="0" fontId="2" fillId="35" borderId="12" xfId="53" applyNumberFormat="1" applyFont="1" applyFill="1" applyBorder="1" applyAlignment="1" applyProtection="1">
      <alignment horizontal="center" vertical="center"/>
      <protection/>
    </xf>
    <xf numFmtId="0" fontId="2" fillId="35" borderId="35" xfId="53" applyNumberFormat="1" applyFont="1" applyFill="1" applyBorder="1" applyAlignment="1" applyProtection="1">
      <alignment horizontal="center" vertical="center"/>
      <protection/>
    </xf>
    <xf numFmtId="182" fontId="2" fillId="35" borderId="85" xfId="53" applyNumberFormat="1" applyFont="1" applyFill="1" applyBorder="1" applyAlignment="1">
      <alignment horizontal="center"/>
      <protection/>
    </xf>
    <xf numFmtId="0" fontId="6" fillId="35" borderId="84" xfId="53" applyFont="1" applyFill="1" applyBorder="1" applyAlignment="1">
      <alignment horizontal="center"/>
      <protection/>
    </xf>
    <xf numFmtId="0" fontId="2" fillId="35" borderId="79" xfId="53" applyFont="1" applyFill="1" applyBorder="1" applyAlignment="1">
      <alignment horizontal="center"/>
      <protection/>
    </xf>
    <xf numFmtId="0" fontId="2" fillId="35" borderId="35" xfId="53" applyFont="1" applyFill="1" applyBorder="1" applyAlignment="1">
      <alignment horizontal="center"/>
      <protection/>
    </xf>
    <xf numFmtId="0" fontId="2" fillId="35" borderId="48" xfId="53" applyFont="1" applyFill="1" applyBorder="1" applyAlignment="1">
      <alignment horizontal="center"/>
      <protection/>
    </xf>
    <xf numFmtId="1" fontId="2" fillId="35" borderId="48" xfId="53" applyNumberFormat="1" applyFont="1" applyFill="1" applyBorder="1" applyAlignment="1">
      <alignment horizontal="center"/>
      <protection/>
    </xf>
    <xf numFmtId="1" fontId="2" fillId="35" borderId="12" xfId="53" applyNumberFormat="1" applyFont="1" applyFill="1" applyBorder="1" applyAlignment="1">
      <alignment horizontal="center"/>
      <protection/>
    </xf>
    <xf numFmtId="0" fontId="2" fillId="35" borderId="187" xfId="53" applyFont="1" applyFill="1" applyBorder="1" applyAlignment="1">
      <alignment horizontal="center"/>
      <protection/>
    </xf>
    <xf numFmtId="0" fontId="2" fillId="35" borderId="174" xfId="53" applyFont="1" applyFill="1" applyBorder="1" applyAlignment="1">
      <alignment horizontal="center" wrapText="1"/>
      <protection/>
    </xf>
    <xf numFmtId="0" fontId="2" fillId="35" borderId="174" xfId="53" applyFont="1" applyFill="1" applyBorder="1" applyAlignment="1">
      <alignment horizontal="center"/>
      <protection/>
    </xf>
    <xf numFmtId="0" fontId="2" fillId="35" borderId="0" xfId="53" applyFont="1" applyFill="1" applyBorder="1" applyAlignment="1">
      <alignment horizontal="center"/>
      <protection/>
    </xf>
    <xf numFmtId="0" fontId="9" fillId="35" borderId="173" xfId="53" applyFont="1" applyFill="1" applyBorder="1" applyAlignment="1">
      <alignment horizontal="center"/>
      <protection/>
    </xf>
    <xf numFmtId="0" fontId="2" fillId="35" borderId="110" xfId="53" applyFont="1" applyFill="1" applyBorder="1" applyAlignment="1">
      <alignment horizontal="center"/>
      <protection/>
    </xf>
    <xf numFmtId="0" fontId="2" fillId="35" borderId="110" xfId="53" applyFont="1" applyFill="1" applyBorder="1" applyAlignment="1">
      <alignment horizontal="center" wrapText="1"/>
      <protection/>
    </xf>
    <xf numFmtId="0" fontId="2" fillId="35" borderId="0" xfId="53" applyFont="1" applyFill="1" applyBorder="1" applyAlignment="1">
      <alignment horizontal="center" wrapText="1"/>
      <protection/>
    </xf>
    <xf numFmtId="0" fontId="2" fillId="35" borderId="12" xfId="53" applyFont="1" applyFill="1" applyBorder="1" applyAlignment="1">
      <alignment horizontal="center" wrapText="1"/>
      <protection/>
    </xf>
    <xf numFmtId="0" fontId="9" fillId="35" borderId="12" xfId="53" applyFont="1" applyFill="1" applyBorder="1" applyAlignment="1">
      <alignment horizontal="center"/>
      <protection/>
    </xf>
    <xf numFmtId="0" fontId="2" fillId="35" borderId="44" xfId="53" applyFont="1" applyFill="1" applyBorder="1" applyAlignment="1">
      <alignment horizontal="center"/>
      <protection/>
    </xf>
    <xf numFmtId="49" fontId="2" fillId="35" borderId="12" xfId="53" applyNumberFormat="1" applyFont="1" applyFill="1" applyBorder="1" applyAlignment="1" applyProtection="1">
      <alignment horizontal="center" vertical="center"/>
      <protection/>
    </xf>
    <xf numFmtId="0" fontId="2" fillId="35" borderId="12" xfId="53" applyFont="1" applyFill="1" applyBorder="1" applyAlignment="1">
      <alignment horizontal="center" wrapText="1"/>
      <protection/>
    </xf>
    <xf numFmtId="0" fontId="2" fillId="35" borderId="12" xfId="53" applyFont="1" applyFill="1" applyBorder="1" applyAlignment="1">
      <alignment horizontal="center"/>
      <protection/>
    </xf>
    <xf numFmtId="0" fontId="9" fillId="35" borderId="12" xfId="53" applyFont="1" applyFill="1" applyBorder="1" applyAlignment="1">
      <alignment horizontal="center"/>
      <protection/>
    </xf>
    <xf numFmtId="0" fontId="2" fillId="35" borderId="12" xfId="53" applyFont="1" applyFill="1" applyBorder="1" applyAlignment="1">
      <alignment horizontal="center" vertical="center" wrapText="1"/>
      <protection/>
    </xf>
    <xf numFmtId="49" fontId="2" fillId="35" borderId="12" xfId="53" applyNumberFormat="1" applyFont="1" applyFill="1" applyBorder="1" applyAlignment="1" applyProtection="1">
      <alignment horizontal="center" vertical="center" wrapText="1"/>
      <protection/>
    </xf>
    <xf numFmtId="0" fontId="2" fillId="35" borderId="12" xfId="53" applyFont="1" applyFill="1" applyBorder="1" applyAlignment="1">
      <alignment horizontal="left" vertical="center" wrapText="1"/>
      <protection/>
    </xf>
    <xf numFmtId="0" fontId="9" fillId="35" borderId="12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180" fontId="40" fillId="0" borderId="12" xfId="53" applyNumberFormat="1" applyFont="1" applyFill="1" applyBorder="1" applyAlignment="1" applyProtection="1">
      <alignment horizontal="center" vertical="center"/>
      <protection/>
    </xf>
    <xf numFmtId="180" fontId="101" fillId="0" borderId="0" xfId="53" applyNumberFormat="1" applyFont="1" applyFill="1" applyBorder="1" applyAlignment="1" applyProtection="1">
      <alignment vertical="center"/>
      <protection/>
    </xf>
    <xf numFmtId="0" fontId="2" fillId="7" borderId="12" xfId="53" applyNumberFormat="1" applyFont="1" applyFill="1" applyBorder="1" applyAlignment="1">
      <alignment horizontal="center" vertical="center" wrapText="1"/>
      <protection/>
    </xf>
    <xf numFmtId="182" fontId="2" fillId="7" borderId="12" xfId="53" applyNumberFormat="1" applyFont="1" applyFill="1" applyBorder="1" applyAlignment="1">
      <alignment horizontal="center" vertical="center" wrapText="1"/>
      <protection/>
    </xf>
    <xf numFmtId="0" fontId="8" fillId="7" borderId="12" xfId="53" applyNumberFormat="1" applyFont="1" applyFill="1" applyBorder="1" applyAlignment="1">
      <alignment horizontal="center" vertical="center" wrapText="1"/>
      <protection/>
    </xf>
    <xf numFmtId="182" fontId="6" fillId="0" borderId="0" xfId="53" applyNumberFormat="1" applyFont="1" applyFill="1" applyBorder="1" applyAlignment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182" fontId="6" fillId="33" borderId="103" xfId="53" applyNumberFormat="1" applyFont="1" applyFill="1" applyBorder="1" applyAlignment="1">
      <alignment horizontal="center" vertical="center" wrapText="1"/>
      <protection/>
    </xf>
    <xf numFmtId="182" fontId="2" fillId="33" borderId="12" xfId="53" applyNumberFormat="1" applyFont="1" applyFill="1" applyBorder="1" applyAlignment="1">
      <alignment horizontal="center" vertical="center" wrapText="1"/>
      <protection/>
    </xf>
    <xf numFmtId="180" fontId="6" fillId="7" borderId="0" xfId="53" applyNumberFormat="1" applyFont="1" applyFill="1" applyBorder="1" applyAlignment="1" applyProtection="1">
      <alignment vertical="center"/>
      <protection/>
    </xf>
    <xf numFmtId="180" fontId="4" fillId="7" borderId="52" xfId="53" applyNumberFormat="1" applyFont="1" applyFill="1" applyBorder="1" applyAlignment="1" applyProtection="1">
      <alignment horizontal="center" vertical="center"/>
      <protection/>
    </xf>
    <xf numFmtId="180" fontId="106" fillId="0" borderId="0" xfId="53" applyNumberFormat="1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182" fontId="32" fillId="0" borderId="12" xfId="53" applyNumberFormat="1" applyFont="1" applyFill="1" applyBorder="1" applyAlignment="1">
      <alignment horizontal="center" vertical="center"/>
      <protection/>
    </xf>
    <xf numFmtId="1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wrapText="1"/>
      <protection/>
    </xf>
    <xf numFmtId="180" fontId="2" fillId="0" borderId="0" xfId="53" applyNumberFormat="1" applyFont="1" applyFill="1" applyBorder="1" applyAlignment="1" applyProtection="1">
      <alignment horizontal="left" vertical="center" wrapText="1"/>
      <protection/>
    </xf>
    <xf numFmtId="0" fontId="7" fillId="0" borderId="0" xfId="53" applyFont="1" applyFill="1" applyBorder="1" applyAlignment="1">
      <alignment horizontal="center" wrapText="1"/>
      <protection/>
    </xf>
    <xf numFmtId="180" fontId="7" fillId="0" borderId="0" xfId="53" applyNumberFormat="1" applyFont="1" applyFill="1" applyBorder="1" applyAlignment="1" applyProtection="1">
      <alignment horizontal="left" vertical="center" wrapText="1"/>
      <protection/>
    </xf>
    <xf numFmtId="0" fontId="11" fillId="0" borderId="0" xfId="53" applyFont="1" applyAlignment="1">
      <alignment vertical="center" wrapText="1"/>
      <protection/>
    </xf>
    <xf numFmtId="0" fontId="2" fillId="35" borderId="94" xfId="55" applyNumberFormat="1" applyFont="1" applyFill="1" applyBorder="1" applyAlignment="1" applyProtection="1">
      <alignment horizontal="left" vertical="center" wrapText="1"/>
      <protection/>
    </xf>
    <xf numFmtId="0" fontId="9" fillId="35" borderId="37" xfId="55" applyNumberFormat="1" applyFont="1" applyFill="1" applyBorder="1" applyAlignment="1" applyProtection="1">
      <alignment horizontal="center" vertical="center"/>
      <protection/>
    </xf>
    <xf numFmtId="193" fontId="2" fillId="35" borderId="37" xfId="55" applyNumberFormat="1" applyFont="1" applyFill="1" applyBorder="1" applyAlignment="1" applyProtection="1">
      <alignment horizontal="center" vertical="center"/>
      <protection/>
    </xf>
    <xf numFmtId="0" fontId="6" fillId="35" borderId="37" xfId="53" applyFont="1" applyFill="1" applyBorder="1" applyAlignment="1">
      <alignment horizontal="center"/>
      <protection/>
    </xf>
    <xf numFmtId="0" fontId="2" fillId="35" borderId="37" xfId="53" applyFont="1" applyFill="1" applyBorder="1" applyAlignment="1">
      <alignment horizontal="center"/>
      <protection/>
    </xf>
    <xf numFmtId="49" fontId="34" fillId="35" borderId="37" xfId="53" applyNumberFormat="1" applyFont="1" applyFill="1" applyBorder="1" applyAlignment="1" applyProtection="1">
      <alignment horizontal="center" vertical="center" wrapText="1"/>
      <protection/>
    </xf>
    <xf numFmtId="180" fontId="2" fillId="35" borderId="26" xfId="53" applyNumberFormat="1" applyFont="1" applyFill="1" applyBorder="1" applyAlignment="1" applyProtection="1">
      <alignment vertical="center"/>
      <protection/>
    </xf>
    <xf numFmtId="180" fontId="2" fillId="35" borderId="16" xfId="53" applyNumberFormat="1" applyFont="1" applyFill="1" applyBorder="1" applyAlignment="1" applyProtection="1">
      <alignment vertical="center"/>
      <protection/>
    </xf>
    <xf numFmtId="180" fontId="2" fillId="35" borderId="18" xfId="53" applyNumberFormat="1" applyFont="1" applyFill="1" applyBorder="1" applyAlignment="1" applyProtection="1">
      <alignment vertical="center"/>
      <protection/>
    </xf>
    <xf numFmtId="49" fontId="2" fillId="35" borderId="37" xfId="53" applyNumberFormat="1" applyFont="1" applyFill="1" applyBorder="1" applyAlignment="1" applyProtection="1">
      <alignment horizontal="center" vertical="center" wrapText="1"/>
      <protection/>
    </xf>
    <xf numFmtId="0" fontId="2" fillId="35" borderId="37" xfId="53" applyFont="1" applyFill="1" applyBorder="1" applyAlignment="1">
      <alignment horizontal="left" vertical="center" wrapText="1"/>
      <protection/>
    </xf>
    <xf numFmtId="0" fontId="2" fillId="35" borderId="37" xfId="53" applyFont="1" applyFill="1" applyBorder="1" applyAlignment="1">
      <alignment horizontal="center" vertical="center" wrapText="1"/>
      <protection/>
    </xf>
    <xf numFmtId="0" fontId="9" fillId="35" borderId="37" xfId="53" applyNumberFormat="1" applyFont="1" applyFill="1" applyBorder="1" applyAlignment="1" applyProtection="1">
      <alignment horizontal="center" vertical="center"/>
      <protection/>
    </xf>
    <xf numFmtId="0" fontId="2" fillId="35" borderId="98" xfId="53" applyFont="1" applyFill="1" applyBorder="1" applyAlignment="1">
      <alignment horizontal="center"/>
      <protection/>
    </xf>
    <xf numFmtId="0" fontId="2" fillId="35" borderId="116" xfId="53" applyFont="1" applyFill="1" applyBorder="1" applyAlignment="1">
      <alignment horizontal="center"/>
      <protection/>
    </xf>
    <xf numFmtId="0" fontId="2" fillId="35" borderId="115" xfId="53" applyFont="1" applyFill="1" applyBorder="1" applyAlignment="1">
      <alignment horizontal="center"/>
      <protection/>
    </xf>
    <xf numFmtId="0" fontId="2" fillId="35" borderId="98" xfId="53" applyFont="1" applyFill="1" applyBorder="1" applyAlignment="1">
      <alignment horizontal="center" wrapText="1"/>
      <protection/>
    </xf>
    <xf numFmtId="0" fontId="2" fillId="35" borderId="116" xfId="53" applyFont="1" applyFill="1" applyBorder="1" applyAlignment="1">
      <alignment horizontal="center" wrapText="1"/>
      <protection/>
    </xf>
    <xf numFmtId="0" fontId="2" fillId="35" borderId="115" xfId="53" applyFont="1" applyFill="1" applyBorder="1" applyAlignment="1">
      <alignment horizontal="center" wrapText="1"/>
      <protection/>
    </xf>
    <xf numFmtId="0" fontId="2" fillId="35" borderId="116" xfId="53" applyFont="1" applyFill="1" applyBorder="1">
      <alignment/>
      <protection/>
    </xf>
    <xf numFmtId="182" fontId="111" fillId="0" borderId="0" xfId="53" applyNumberFormat="1" applyFont="1" applyFill="1" applyBorder="1" applyAlignment="1">
      <alignment horizontal="center" vertical="center" wrapText="1"/>
      <protection/>
    </xf>
    <xf numFmtId="0" fontId="111" fillId="0" borderId="0" xfId="53" applyFont="1" applyFill="1" applyBorder="1" applyAlignment="1">
      <alignment horizontal="center" vertical="center" wrapText="1"/>
      <protection/>
    </xf>
    <xf numFmtId="0" fontId="111" fillId="0" borderId="0" xfId="53" applyNumberFormat="1" applyFont="1" applyFill="1" applyBorder="1" applyAlignment="1">
      <alignment horizontal="center" vertical="center" wrapText="1"/>
      <protection/>
    </xf>
    <xf numFmtId="180" fontId="111" fillId="0" borderId="0" xfId="53" applyNumberFormat="1" applyFont="1" applyFill="1" applyBorder="1" applyAlignment="1" applyProtection="1">
      <alignment vertical="center"/>
      <protection/>
    </xf>
    <xf numFmtId="0" fontId="112" fillId="0" borderId="0" xfId="0" applyFont="1" applyAlignment="1">
      <alignment/>
    </xf>
    <xf numFmtId="186" fontId="111" fillId="0" borderId="0" xfId="53" applyNumberFormat="1" applyFont="1" applyFill="1" applyBorder="1" applyAlignment="1" applyProtection="1">
      <alignment horizontal="center" vertical="center"/>
      <protection/>
    </xf>
    <xf numFmtId="180" fontId="113" fillId="0" borderId="12" xfId="53" applyNumberFormat="1" applyFont="1" applyFill="1" applyBorder="1" applyAlignment="1" applyProtection="1">
      <alignment horizontal="center" vertical="center"/>
      <protection/>
    </xf>
    <xf numFmtId="0" fontId="110" fillId="0" borderId="0" xfId="53" applyNumberFormat="1" applyFont="1" applyFill="1" applyBorder="1" applyAlignment="1">
      <alignment horizontal="center" vertical="center" wrapText="1"/>
      <protection/>
    </xf>
    <xf numFmtId="181" fontId="114" fillId="0" borderId="0" xfId="53" applyNumberFormat="1" applyFont="1" applyFill="1" applyBorder="1" applyAlignment="1" applyProtection="1">
      <alignment horizontal="center" vertical="center"/>
      <protection/>
    </xf>
    <xf numFmtId="0" fontId="115" fillId="0" borderId="0" xfId="0" applyFont="1" applyAlignment="1">
      <alignment/>
    </xf>
    <xf numFmtId="1" fontId="110" fillId="0" borderId="0" xfId="53" applyNumberFormat="1" applyFont="1" applyFill="1" applyBorder="1" applyAlignment="1">
      <alignment horizontal="center" vertical="center" wrapText="1"/>
      <protection/>
    </xf>
    <xf numFmtId="0" fontId="110" fillId="0" borderId="0" xfId="53" applyFont="1" applyFill="1" applyBorder="1" applyAlignment="1">
      <alignment horizontal="center" vertical="center" wrapText="1"/>
      <protection/>
    </xf>
    <xf numFmtId="180" fontId="110" fillId="0" borderId="0" xfId="53" applyNumberFormat="1" applyFont="1" applyFill="1" applyBorder="1" applyAlignment="1" applyProtection="1">
      <alignment vertical="center"/>
      <protection/>
    </xf>
    <xf numFmtId="186" fontId="110" fillId="0" borderId="0" xfId="53" applyNumberFormat="1" applyFont="1" applyFill="1" applyBorder="1" applyAlignment="1" applyProtection="1">
      <alignment horizontal="center" vertical="center"/>
      <protection/>
    </xf>
    <xf numFmtId="180" fontId="110" fillId="31" borderId="0" xfId="53" applyNumberFormat="1" applyFont="1" applyFill="1" applyBorder="1" applyAlignment="1" applyProtection="1">
      <alignment vertical="center"/>
      <protection/>
    </xf>
    <xf numFmtId="0" fontId="110" fillId="19" borderId="0" xfId="53" applyFont="1" applyFill="1" applyBorder="1" applyAlignment="1">
      <alignment horizontal="center" vertical="center" wrapText="1"/>
      <protection/>
    </xf>
    <xf numFmtId="0" fontId="2" fillId="36" borderId="0" xfId="53" applyFont="1" applyFill="1" applyBorder="1" applyAlignment="1">
      <alignment horizontal="center" vertical="center" wrapText="1"/>
      <protection/>
    </xf>
    <xf numFmtId="180" fontId="2" fillId="36" borderId="0" xfId="53" applyNumberFormat="1" applyFont="1" applyFill="1" applyBorder="1" applyAlignment="1" applyProtection="1">
      <alignment vertical="center"/>
      <protection/>
    </xf>
    <xf numFmtId="0" fontId="110" fillId="36" borderId="0" xfId="53" applyFont="1" applyFill="1" applyBorder="1" applyAlignment="1">
      <alignment horizontal="center" vertical="center" wrapText="1"/>
      <protection/>
    </xf>
    <xf numFmtId="0" fontId="110" fillId="36" borderId="0" xfId="53" applyNumberFormat="1" applyFont="1" applyFill="1" applyBorder="1" applyAlignment="1">
      <alignment horizontal="center" vertical="center" wrapText="1"/>
      <protection/>
    </xf>
    <xf numFmtId="180" fontId="110" fillId="36" borderId="0" xfId="53" applyNumberFormat="1" applyFont="1" applyFill="1" applyBorder="1" applyAlignment="1" applyProtection="1">
      <alignment vertical="center"/>
      <protection/>
    </xf>
    <xf numFmtId="0" fontId="115" fillId="36" borderId="0" xfId="0" applyFont="1" applyFill="1" applyAlignment="1">
      <alignment/>
    </xf>
    <xf numFmtId="182" fontId="110" fillId="0" borderId="0" xfId="53" applyNumberFormat="1" applyFont="1" applyFill="1" applyBorder="1" applyAlignment="1">
      <alignment horizontal="center" vertical="center" wrapText="1"/>
      <protection/>
    </xf>
    <xf numFmtId="180" fontId="110" fillId="0" borderId="0" xfId="53" applyNumberFormat="1" applyFont="1" applyFill="1" applyBorder="1" applyAlignment="1" applyProtection="1">
      <alignment horizontal="left" vertical="center"/>
      <protection/>
    </xf>
    <xf numFmtId="186" fontId="110" fillId="31" borderId="0" xfId="53" applyNumberFormat="1" applyFont="1" applyFill="1" applyBorder="1" applyAlignment="1" applyProtection="1">
      <alignment horizontal="center" vertical="center"/>
      <protection/>
    </xf>
    <xf numFmtId="0" fontId="110" fillId="35" borderId="0" xfId="53" applyFont="1" applyFill="1" applyBorder="1" applyAlignment="1">
      <alignment horizontal="center" vertical="center" wrapText="1"/>
      <protection/>
    </xf>
    <xf numFmtId="180" fontId="116" fillId="0" borderId="0" xfId="53" applyNumberFormat="1" applyFont="1" applyFill="1" applyBorder="1" applyAlignment="1" applyProtection="1">
      <alignment vertical="center"/>
      <protection/>
    </xf>
    <xf numFmtId="0" fontId="115" fillId="0" borderId="0" xfId="53" applyFont="1">
      <alignment/>
      <protection/>
    </xf>
    <xf numFmtId="0" fontId="112" fillId="37" borderId="0" xfId="0" applyFont="1" applyFill="1" applyAlignment="1">
      <alignment/>
    </xf>
    <xf numFmtId="180" fontId="117" fillId="0" borderId="12" xfId="53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Alignment="1">
      <alignment/>
    </xf>
    <xf numFmtId="180" fontId="4" fillId="36" borderId="0" xfId="53" applyNumberFormat="1" applyFont="1" applyFill="1" applyBorder="1" applyAlignment="1" applyProtection="1">
      <alignment horizontal="center" vertical="center"/>
      <protection/>
    </xf>
    <xf numFmtId="180" fontId="2" fillId="36" borderId="0" xfId="53" applyNumberFormat="1" applyFont="1" applyFill="1" applyBorder="1" applyAlignment="1" applyProtection="1">
      <alignment horizontal="center" vertical="center"/>
      <protection/>
    </xf>
    <xf numFmtId="181" fontId="2" fillId="36" borderId="0" xfId="53" applyNumberFormat="1" applyFont="1" applyFill="1" applyBorder="1" applyAlignment="1" applyProtection="1">
      <alignment horizontal="center" vertical="center"/>
      <protection/>
    </xf>
    <xf numFmtId="180" fontId="6" fillId="36" borderId="0" xfId="53" applyNumberFormat="1" applyFont="1" applyFill="1" applyBorder="1" applyAlignment="1" applyProtection="1">
      <alignment vertical="center"/>
      <protection/>
    </xf>
    <xf numFmtId="181" fontId="9" fillId="36" borderId="0" xfId="53" applyNumberFormat="1" applyFont="1" applyFill="1" applyBorder="1" applyAlignment="1" applyProtection="1">
      <alignment vertical="center"/>
      <protection/>
    </xf>
    <xf numFmtId="183" fontId="2" fillId="36" borderId="0" xfId="53" applyNumberFormat="1" applyFont="1" applyFill="1" applyBorder="1" applyAlignment="1" applyProtection="1">
      <alignment vertical="center"/>
      <protection/>
    </xf>
    <xf numFmtId="182" fontId="4" fillId="36" borderId="0" xfId="53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>
      <alignment/>
    </xf>
    <xf numFmtId="1" fontId="6" fillId="36" borderId="0" xfId="53" applyNumberFormat="1" applyFont="1" applyFill="1" applyBorder="1" applyAlignment="1" applyProtection="1">
      <alignment horizontal="center" vertical="center"/>
      <protection/>
    </xf>
    <xf numFmtId="0" fontId="6" fillId="36" borderId="0" xfId="53" applyFont="1" applyFill="1" applyBorder="1" applyAlignment="1">
      <alignment horizontal="left" vertical="top" wrapText="1"/>
      <protection/>
    </xf>
    <xf numFmtId="0" fontId="6" fillId="36" borderId="0" xfId="53" applyFont="1" applyFill="1" applyBorder="1" applyAlignment="1">
      <alignment horizontal="left" vertical="center" wrapText="1"/>
      <protection/>
    </xf>
    <xf numFmtId="0" fontId="9" fillId="36" borderId="0" xfId="53" applyNumberFormat="1" applyFont="1" applyFill="1" applyBorder="1" applyAlignment="1" applyProtection="1">
      <alignment vertical="center"/>
      <protection/>
    </xf>
    <xf numFmtId="0" fontId="2" fillId="36" borderId="0" xfId="53" applyNumberFormat="1" applyFont="1" applyFill="1" applyBorder="1" applyAlignment="1">
      <alignment horizontal="center" vertical="center" wrapText="1"/>
      <protection/>
    </xf>
    <xf numFmtId="181" fontId="114" fillId="36" borderId="0" xfId="53" applyNumberFormat="1" applyFont="1" applyFill="1" applyBorder="1" applyAlignment="1" applyProtection="1">
      <alignment horizontal="center" vertical="center"/>
      <protection/>
    </xf>
    <xf numFmtId="0" fontId="2" fillId="36" borderId="0" xfId="53" applyNumberFormat="1" applyFont="1" applyFill="1" applyBorder="1" applyAlignment="1">
      <alignment horizontal="center" vertical="center" wrapText="1"/>
      <protection/>
    </xf>
    <xf numFmtId="182" fontId="6" fillId="36" borderId="0" xfId="53" applyNumberFormat="1" applyFont="1" applyFill="1" applyBorder="1" applyAlignment="1" applyProtection="1">
      <alignment horizontal="center" vertical="center"/>
      <protection/>
    </xf>
    <xf numFmtId="49" fontId="9" fillId="36" borderId="0" xfId="53" applyNumberFormat="1" applyFont="1" applyFill="1" applyBorder="1" applyAlignment="1">
      <alignment horizontal="center" vertical="center" wrapText="1"/>
      <protection/>
    </xf>
    <xf numFmtId="183" fontId="110" fillId="36" borderId="0" xfId="53" applyNumberFormat="1" applyFont="1" applyFill="1" applyBorder="1" applyAlignment="1" applyProtection="1">
      <alignment vertical="center"/>
      <protection/>
    </xf>
    <xf numFmtId="180" fontId="116" fillId="36" borderId="0" xfId="53" applyNumberFormat="1" applyFont="1" applyFill="1" applyBorder="1" applyAlignment="1" applyProtection="1">
      <alignment vertical="center"/>
      <protection/>
    </xf>
    <xf numFmtId="0" fontId="6" fillId="36" borderId="0" xfId="53" applyNumberFormat="1" applyFont="1" applyFill="1" applyBorder="1" applyAlignment="1" applyProtection="1">
      <alignment horizontal="center" vertical="center"/>
      <protection/>
    </xf>
    <xf numFmtId="0" fontId="9" fillId="36" borderId="0" xfId="53" applyFont="1" applyFill="1" applyBorder="1" applyAlignment="1">
      <alignment horizontal="center" vertical="center" wrapText="1"/>
      <protection/>
    </xf>
    <xf numFmtId="180" fontId="2" fillId="36" borderId="153" xfId="53" applyNumberFormat="1" applyFont="1" applyFill="1" applyBorder="1" applyAlignment="1" applyProtection="1">
      <alignment vertical="center"/>
      <protection/>
    </xf>
    <xf numFmtId="0" fontId="2" fillId="36" borderId="153" xfId="53" applyNumberFormat="1" applyFont="1" applyFill="1" applyBorder="1" applyAlignment="1">
      <alignment horizontal="center" vertical="center" wrapText="1"/>
      <protection/>
    </xf>
    <xf numFmtId="49" fontId="9" fillId="36" borderId="153" xfId="53" applyNumberFormat="1" applyFont="1" applyFill="1" applyBorder="1" applyAlignment="1" applyProtection="1">
      <alignment horizontal="center" vertical="center"/>
      <protection/>
    </xf>
    <xf numFmtId="0" fontId="111" fillId="36" borderId="153" xfId="53" applyFont="1" applyFill="1" applyBorder="1" applyAlignment="1">
      <alignment horizontal="center" vertical="center" wrapText="1"/>
      <protection/>
    </xf>
    <xf numFmtId="180" fontId="111" fillId="36" borderId="0" xfId="53" applyNumberFormat="1" applyFont="1" applyFill="1" applyBorder="1" applyAlignment="1" applyProtection="1">
      <alignment horizontal="center" vertical="center"/>
      <protection/>
    </xf>
    <xf numFmtId="180" fontId="111" fillId="36" borderId="0" xfId="53" applyNumberFormat="1" applyFont="1" applyFill="1" applyBorder="1" applyAlignment="1" applyProtection="1">
      <alignment vertical="center"/>
      <protection/>
    </xf>
    <xf numFmtId="0" fontId="115" fillId="36" borderId="0" xfId="53" applyFont="1" applyFill="1">
      <alignment/>
      <protection/>
    </xf>
    <xf numFmtId="1" fontId="6" fillId="36" borderId="0" xfId="53" applyNumberFormat="1" applyFont="1" applyFill="1" applyBorder="1" applyAlignment="1">
      <alignment horizontal="center" vertical="center"/>
      <protection/>
    </xf>
    <xf numFmtId="182" fontId="6" fillId="36" borderId="0" xfId="53" applyNumberFormat="1" applyFont="1" applyFill="1" applyBorder="1" applyAlignment="1">
      <alignment horizontal="center" vertical="center"/>
      <protection/>
    </xf>
    <xf numFmtId="1" fontId="2" fillId="36" borderId="0" xfId="53" applyNumberFormat="1" applyFont="1" applyFill="1" applyBorder="1" applyAlignment="1" applyProtection="1">
      <alignment horizontal="center" vertical="center"/>
      <protection/>
    </xf>
    <xf numFmtId="0" fontId="2" fillId="36" borderId="0" xfId="53" applyNumberFormat="1" applyFont="1" applyFill="1" applyBorder="1" applyAlignment="1" applyProtection="1">
      <alignment horizontal="center" vertical="center"/>
      <protection/>
    </xf>
    <xf numFmtId="180" fontId="2" fillId="36" borderId="12" xfId="53" applyNumberFormat="1" applyFont="1" applyFill="1" applyBorder="1" applyAlignment="1" applyProtection="1">
      <alignment vertical="center"/>
      <protection/>
    </xf>
    <xf numFmtId="183" fontId="2" fillId="36" borderId="12" xfId="53" applyNumberFormat="1" applyFont="1" applyFill="1" applyBorder="1" applyAlignment="1" applyProtection="1">
      <alignment vertical="center"/>
      <protection/>
    </xf>
    <xf numFmtId="0" fontId="2" fillId="36" borderId="0" xfId="53" applyFont="1" applyFill="1" applyBorder="1" applyAlignment="1">
      <alignment horizontal="left" vertical="center" wrapText="1"/>
      <protection/>
    </xf>
    <xf numFmtId="180" fontId="2" fillId="36" borderId="0" xfId="53" applyNumberFormat="1" applyFont="1" applyFill="1" applyBorder="1" applyAlignment="1" applyProtection="1">
      <alignment horizontal="left" vertical="center" wrapText="1"/>
      <protection/>
    </xf>
    <xf numFmtId="180" fontId="7" fillId="36" borderId="0" xfId="53" applyNumberFormat="1" applyFont="1" applyFill="1" applyBorder="1" applyAlignment="1" applyProtection="1">
      <alignment horizontal="left" vertical="center" wrapText="1"/>
      <protection/>
    </xf>
    <xf numFmtId="0" fontId="11" fillId="36" borderId="0" xfId="53" applyFont="1" applyFill="1" applyAlignment="1">
      <alignment vertical="center" wrapText="1"/>
      <protection/>
    </xf>
    <xf numFmtId="0" fontId="115" fillId="38" borderId="0" xfId="0" applyFont="1" applyFill="1" applyAlignment="1">
      <alignment/>
    </xf>
    <xf numFmtId="0" fontId="112" fillId="38" borderId="0" xfId="0" applyFont="1" applyFill="1" applyAlignment="1">
      <alignment/>
    </xf>
    <xf numFmtId="180" fontId="2" fillId="35" borderId="19" xfId="53" applyNumberFormat="1" applyFont="1" applyFill="1" applyBorder="1" applyAlignment="1" applyProtection="1">
      <alignment horizontal="center" vertical="center" wrapText="1"/>
      <protection/>
    </xf>
    <xf numFmtId="180" fontId="2" fillId="35" borderId="67" xfId="53" applyNumberFormat="1" applyFont="1" applyFill="1" applyBorder="1" applyAlignment="1" applyProtection="1">
      <alignment horizontal="center" vertical="center"/>
      <protection/>
    </xf>
    <xf numFmtId="180" fontId="2" fillId="35" borderId="25" xfId="53" applyNumberFormat="1" applyFont="1" applyFill="1" applyBorder="1" applyAlignment="1" applyProtection="1">
      <alignment horizontal="center" vertical="center"/>
      <protection/>
    </xf>
    <xf numFmtId="180" fontId="2" fillId="35" borderId="13" xfId="53" applyNumberFormat="1" applyFont="1" applyFill="1" applyBorder="1" applyAlignment="1" applyProtection="1">
      <alignment horizontal="center" vertical="center"/>
      <protection/>
    </xf>
    <xf numFmtId="180" fontId="2" fillId="35" borderId="20" xfId="53" applyNumberFormat="1" applyFont="1" applyFill="1" applyBorder="1" applyAlignment="1" applyProtection="1">
      <alignment horizontal="center" vertical="center"/>
      <protection/>
    </xf>
    <xf numFmtId="181" fontId="2" fillId="35" borderId="43" xfId="53" applyNumberFormat="1" applyFont="1" applyFill="1" applyBorder="1" applyAlignment="1" applyProtection="1">
      <alignment horizontal="center" vertical="center"/>
      <protection/>
    </xf>
    <xf numFmtId="181" fontId="2" fillId="35" borderId="13" xfId="53" applyNumberFormat="1" applyFont="1" applyFill="1" applyBorder="1" applyAlignment="1" applyProtection="1">
      <alignment horizontal="center" vertical="center"/>
      <protection/>
    </xf>
    <xf numFmtId="181" fontId="2" fillId="35" borderId="10" xfId="53" applyNumberFormat="1" applyFont="1" applyFill="1" applyBorder="1" applyAlignment="1" applyProtection="1">
      <alignment horizontal="center" vertical="center"/>
      <protection/>
    </xf>
    <xf numFmtId="181" fontId="2" fillId="35" borderId="15" xfId="53" applyNumberFormat="1" applyFont="1" applyFill="1" applyBorder="1" applyAlignment="1" applyProtection="1">
      <alignment horizontal="center" vertical="center"/>
      <protection/>
    </xf>
    <xf numFmtId="181" fontId="2" fillId="35" borderId="24" xfId="53" applyNumberFormat="1" applyFont="1" applyFill="1" applyBorder="1" applyAlignment="1" applyProtection="1">
      <alignment horizontal="center" vertical="center"/>
      <protection/>
    </xf>
    <xf numFmtId="0" fontId="2" fillId="35" borderId="23" xfId="53" applyNumberFormat="1" applyFont="1" applyFill="1" applyBorder="1" applyAlignment="1" applyProtection="1">
      <alignment horizontal="center" vertical="center"/>
      <protection/>
    </xf>
    <xf numFmtId="49" fontId="2" fillId="35" borderId="16" xfId="53" applyNumberFormat="1" applyFont="1" applyFill="1" applyBorder="1" applyAlignment="1" applyProtection="1">
      <alignment horizontal="center" vertical="center"/>
      <protection/>
    </xf>
    <xf numFmtId="180" fontId="2" fillId="35" borderId="16" xfId="53" applyNumberFormat="1" applyFont="1" applyFill="1" applyBorder="1" applyAlignment="1" applyProtection="1">
      <alignment horizontal="center" vertical="center"/>
      <protection/>
    </xf>
    <xf numFmtId="180" fontId="2" fillId="35" borderId="17" xfId="53" applyNumberFormat="1" applyFont="1" applyFill="1" applyBorder="1" applyAlignment="1" applyProtection="1">
      <alignment horizontal="center" vertical="center"/>
      <protection/>
    </xf>
    <xf numFmtId="180" fontId="2" fillId="35" borderId="83" xfId="53" applyNumberFormat="1" applyFont="1" applyFill="1" applyBorder="1" applyAlignment="1" applyProtection="1">
      <alignment horizontal="center" vertical="center"/>
      <protection/>
    </xf>
    <xf numFmtId="180" fontId="2" fillId="35" borderId="26" xfId="53" applyNumberFormat="1" applyFont="1" applyFill="1" applyBorder="1" applyAlignment="1" applyProtection="1">
      <alignment horizontal="center" vertical="center"/>
      <protection/>
    </xf>
    <xf numFmtId="180" fontId="2" fillId="35" borderId="18" xfId="53" applyNumberFormat="1" applyFont="1" applyFill="1" applyBorder="1" applyAlignment="1" applyProtection="1">
      <alignment horizontal="center" vertical="center"/>
      <protection/>
    </xf>
    <xf numFmtId="49" fontId="3" fillId="35" borderId="57" xfId="53" applyNumberFormat="1" applyFont="1" applyFill="1" applyBorder="1" applyAlignment="1">
      <alignment horizontal="center" vertical="center" wrapText="1"/>
      <protection/>
    </xf>
    <xf numFmtId="49" fontId="2" fillId="35" borderId="13" xfId="53" applyNumberFormat="1" applyFont="1" applyFill="1" applyBorder="1" applyAlignment="1">
      <alignment horizontal="left" vertical="center" wrapText="1"/>
      <protection/>
    </xf>
    <xf numFmtId="0" fontId="2" fillId="35" borderId="13" xfId="53" applyFont="1" applyFill="1" applyBorder="1" applyAlignment="1">
      <alignment horizontal="center" vertical="center" wrapText="1"/>
      <protection/>
    </xf>
    <xf numFmtId="49" fontId="2" fillId="35" borderId="13" xfId="53" applyNumberFormat="1" applyFont="1" applyFill="1" applyBorder="1" applyAlignment="1">
      <alignment horizontal="center" vertical="center" wrapText="1"/>
      <protection/>
    </xf>
    <xf numFmtId="180" fontId="2" fillId="35" borderId="21" xfId="53" applyNumberFormat="1" applyFont="1" applyFill="1" applyBorder="1" applyAlignment="1" applyProtection="1">
      <alignment horizontal="center" vertical="center" wrapText="1"/>
      <protection/>
    </xf>
    <xf numFmtId="182" fontId="6" fillId="35" borderId="112" xfId="53" applyNumberFormat="1" applyFont="1" applyFill="1" applyBorder="1" applyAlignment="1" applyProtection="1">
      <alignment horizontal="center" vertical="center"/>
      <protection/>
    </xf>
    <xf numFmtId="1" fontId="6" fillId="35" borderId="43" xfId="53" applyNumberFormat="1" applyFont="1" applyFill="1" applyBorder="1" applyAlignment="1" applyProtection="1">
      <alignment horizontal="center" vertical="center"/>
      <protection/>
    </xf>
    <xf numFmtId="1" fontId="6" fillId="35" borderId="13" xfId="53" applyNumberFormat="1" applyFont="1" applyFill="1" applyBorder="1" applyAlignment="1" applyProtection="1">
      <alignment horizontal="center" vertical="center"/>
      <protection/>
    </xf>
    <xf numFmtId="0" fontId="2" fillId="35" borderId="66" xfId="53" applyFont="1" applyFill="1" applyBorder="1" applyAlignment="1">
      <alignment horizontal="center" vertical="center" wrapText="1"/>
      <protection/>
    </xf>
    <xf numFmtId="0" fontId="2" fillId="35" borderId="43" xfId="53" applyFont="1" applyFill="1" applyBorder="1" applyAlignment="1">
      <alignment horizontal="center" vertical="center" wrapText="1"/>
      <protection/>
    </xf>
    <xf numFmtId="0" fontId="2" fillId="35" borderId="21" xfId="53" applyFont="1" applyFill="1" applyBorder="1" applyAlignment="1">
      <alignment horizontal="center" vertical="center" wrapText="1"/>
      <protection/>
    </xf>
    <xf numFmtId="180" fontId="2" fillId="35" borderId="28" xfId="53" applyNumberFormat="1" applyFont="1" applyFill="1" applyBorder="1" applyAlignment="1" applyProtection="1">
      <alignment vertical="center"/>
      <protection/>
    </xf>
    <xf numFmtId="180" fontId="2" fillId="35" borderId="13" xfId="53" applyNumberFormat="1" applyFont="1" applyFill="1" applyBorder="1" applyAlignment="1" applyProtection="1">
      <alignment vertical="center"/>
      <protection/>
    </xf>
    <xf numFmtId="180" fontId="2" fillId="35" borderId="20" xfId="53" applyNumberFormat="1" applyFont="1" applyFill="1" applyBorder="1" applyAlignment="1" applyProtection="1">
      <alignment vertical="center"/>
      <protection/>
    </xf>
    <xf numFmtId="180" fontId="2" fillId="35" borderId="43" xfId="53" applyNumberFormat="1" applyFont="1" applyFill="1" applyBorder="1" applyAlignment="1" applyProtection="1">
      <alignment vertical="center"/>
      <protection/>
    </xf>
    <xf numFmtId="49" fontId="2" fillId="35" borderId="10" xfId="53" applyNumberFormat="1" applyFont="1" applyFill="1" applyBorder="1" applyAlignment="1">
      <alignment horizontal="left" vertical="center" wrapText="1"/>
      <protection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180" fontId="2" fillId="35" borderId="11" xfId="53" applyNumberFormat="1" applyFont="1" applyFill="1" applyBorder="1" applyAlignment="1" applyProtection="1">
      <alignment horizontal="center" vertical="center" wrapText="1"/>
      <protection/>
    </xf>
    <xf numFmtId="182" fontId="2" fillId="35" borderId="64" xfId="53" applyNumberFormat="1" applyFont="1" applyFill="1" applyBorder="1" applyAlignment="1" applyProtection="1">
      <alignment horizontal="center" vertical="center"/>
      <protection/>
    </xf>
    <xf numFmtId="0" fontId="2" fillId="35" borderId="11" xfId="53" applyFont="1" applyFill="1" applyBorder="1" applyAlignment="1">
      <alignment horizontal="center" vertical="center" wrapText="1"/>
      <protection/>
    </xf>
    <xf numFmtId="0" fontId="2" fillId="35" borderId="64" xfId="53" applyFont="1" applyFill="1" applyBorder="1" applyAlignment="1">
      <alignment horizontal="center" vertical="center" wrapText="1"/>
      <protection/>
    </xf>
    <xf numFmtId="0" fontId="2" fillId="35" borderId="14" xfId="53" applyFont="1" applyFill="1" applyBorder="1" applyAlignment="1">
      <alignment horizontal="center" vertical="center" wrapText="1"/>
      <protection/>
    </xf>
    <xf numFmtId="182" fontId="2" fillId="35" borderId="24" xfId="53" applyNumberFormat="1" applyFont="1" applyFill="1" applyBorder="1" applyAlignment="1">
      <alignment horizontal="center" vertical="center" wrapText="1"/>
      <protection/>
    </xf>
    <xf numFmtId="49" fontId="12" fillId="35" borderId="12" xfId="53" applyNumberFormat="1" applyFont="1" applyFill="1" applyBorder="1" applyAlignment="1">
      <alignment vertical="center" wrapText="1"/>
      <protection/>
    </xf>
    <xf numFmtId="49" fontId="2" fillId="35" borderId="12" xfId="53" applyNumberFormat="1" applyFont="1" applyFill="1" applyBorder="1" applyAlignment="1">
      <alignment horizontal="center" vertical="center" wrapText="1"/>
      <protection/>
    </xf>
    <xf numFmtId="189" fontId="2" fillId="35" borderId="44" xfId="53" applyNumberFormat="1" applyFont="1" applyFill="1" applyBorder="1" applyAlignment="1" applyProtection="1">
      <alignment horizontal="center" vertical="center" wrapText="1"/>
      <protection/>
    </xf>
    <xf numFmtId="0" fontId="2" fillId="35" borderId="64" xfId="53" applyFont="1" applyFill="1" applyBorder="1" applyAlignment="1">
      <alignment horizontal="center" vertical="center" wrapText="1"/>
      <protection/>
    </xf>
    <xf numFmtId="0" fontId="2" fillId="35" borderId="60" xfId="53" applyFont="1" applyFill="1" applyBorder="1" applyAlignment="1">
      <alignment horizontal="center" vertical="center" wrapText="1"/>
      <protection/>
    </xf>
    <xf numFmtId="0" fontId="2" fillId="35" borderId="145" xfId="55" applyFont="1" applyFill="1" applyBorder="1" applyAlignment="1">
      <alignment horizontal="center" vertical="center" wrapText="1"/>
      <protection/>
    </xf>
    <xf numFmtId="0" fontId="2" fillId="35" borderId="48" xfId="55" applyFont="1" applyFill="1" applyBorder="1" applyAlignment="1">
      <alignment horizontal="center" vertical="center" wrapText="1"/>
      <protection/>
    </xf>
    <xf numFmtId="0" fontId="2" fillId="35" borderId="12" xfId="55" applyFont="1" applyFill="1" applyBorder="1" applyAlignment="1">
      <alignment horizontal="center" vertical="center" wrapText="1"/>
      <protection/>
    </xf>
    <xf numFmtId="0" fontId="2" fillId="35" borderId="35" xfId="55" applyFont="1" applyFill="1" applyBorder="1" applyAlignment="1">
      <alignment horizontal="center" vertical="center" wrapText="1"/>
      <protection/>
    </xf>
    <xf numFmtId="181" fontId="6" fillId="35" borderId="11" xfId="53" applyNumberFormat="1" applyFont="1" applyFill="1" applyBorder="1" applyAlignment="1" applyProtection="1">
      <alignment horizontal="center" vertical="center"/>
      <protection/>
    </xf>
    <xf numFmtId="182" fontId="6" fillId="35" borderId="64" xfId="53" applyNumberFormat="1" applyFont="1" applyFill="1" applyBorder="1" applyAlignment="1" applyProtection="1">
      <alignment horizontal="center" vertical="center"/>
      <protection/>
    </xf>
    <xf numFmtId="0" fontId="6" fillId="35" borderId="24" xfId="53" applyFont="1" applyFill="1" applyBorder="1" applyAlignment="1">
      <alignment horizontal="center" vertical="center"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0" fontId="6" fillId="35" borderId="15" xfId="53" applyFont="1" applyFill="1" applyBorder="1" applyAlignment="1">
      <alignment horizontal="center" vertical="center" wrapText="1"/>
      <protection/>
    </xf>
    <xf numFmtId="1" fontId="2" fillId="35" borderId="24" xfId="53" applyNumberFormat="1" applyFont="1" applyFill="1" applyBorder="1" applyAlignment="1">
      <alignment horizontal="center" vertical="center" wrapText="1"/>
      <protection/>
    </xf>
    <xf numFmtId="1" fontId="2" fillId="35" borderId="11" xfId="53" applyNumberFormat="1" applyFont="1" applyFill="1" applyBorder="1" applyAlignment="1">
      <alignment horizontal="center" vertical="center" wrapText="1"/>
      <protection/>
    </xf>
    <xf numFmtId="1" fontId="2" fillId="35" borderId="14" xfId="53" applyNumberFormat="1" applyFont="1" applyFill="1" applyBorder="1" applyAlignment="1">
      <alignment horizontal="center" vertical="center" wrapText="1"/>
      <protection/>
    </xf>
    <xf numFmtId="0" fontId="6" fillId="35" borderId="11" xfId="53" applyFont="1" applyFill="1" applyBorder="1" applyAlignment="1">
      <alignment horizontal="center" vertical="center" wrapText="1"/>
      <protection/>
    </xf>
    <xf numFmtId="1" fontId="2" fillId="35" borderId="10" xfId="53" applyNumberFormat="1" applyFont="1" applyFill="1" applyBorder="1" applyAlignment="1">
      <alignment horizontal="center" vertical="center" wrapText="1"/>
      <protection/>
    </xf>
    <xf numFmtId="181" fontId="2" fillId="35" borderId="11" xfId="53" applyNumberFormat="1" applyFont="1" applyFill="1" applyBorder="1" applyAlignment="1" applyProtection="1">
      <alignment horizontal="center" vertical="center"/>
      <protection/>
    </xf>
    <xf numFmtId="182" fontId="2" fillId="35" borderId="11" xfId="53" applyNumberFormat="1" applyFont="1" applyFill="1" applyBorder="1" applyAlignment="1">
      <alignment horizontal="center" vertical="center" wrapText="1"/>
      <protection/>
    </xf>
    <xf numFmtId="49" fontId="2" fillId="35" borderId="16" xfId="53" applyNumberFormat="1" applyFont="1" applyFill="1" applyBorder="1" applyAlignment="1">
      <alignment horizontal="left" vertical="center" wrapText="1"/>
      <protection/>
    </xf>
    <xf numFmtId="0" fontId="2" fillId="35" borderId="16" xfId="53" applyFont="1" applyFill="1" applyBorder="1" applyAlignment="1">
      <alignment horizontal="center" vertical="center" wrapText="1"/>
      <protection/>
    </xf>
    <xf numFmtId="181" fontId="9" fillId="35" borderId="17" xfId="53" applyNumberFormat="1" applyFont="1" applyFill="1" applyBorder="1" applyAlignment="1" applyProtection="1">
      <alignment horizontal="center" vertical="center"/>
      <protection/>
    </xf>
    <xf numFmtId="182" fontId="6" fillId="35" borderId="65" xfId="53" applyNumberFormat="1" applyFont="1" applyFill="1" applyBorder="1" applyAlignment="1" applyProtection="1">
      <alignment horizontal="center" vertical="center"/>
      <protection/>
    </xf>
    <xf numFmtId="180" fontId="6" fillId="35" borderId="16" xfId="53" applyNumberFormat="1" applyFont="1" applyFill="1" applyBorder="1" applyAlignment="1">
      <alignment horizontal="center" vertical="center" wrapText="1"/>
      <protection/>
    </xf>
    <xf numFmtId="0" fontId="6" fillId="35" borderId="16" xfId="53" applyFont="1" applyFill="1" applyBorder="1" applyAlignment="1">
      <alignment horizontal="center" vertical="center" wrapText="1"/>
      <protection/>
    </xf>
    <xf numFmtId="0" fontId="6" fillId="35" borderId="17" xfId="53" applyFont="1" applyFill="1" applyBorder="1" applyAlignment="1">
      <alignment horizontal="center" vertical="center" wrapText="1"/>
      <protection/>
    </xf>
    <xf numFmtId="0" fontId="11" fillId="35" borderId="65" xfId="53" applyFont="1" applyFill="1" applyBorder="1">
      <alignment/>
      <protection/>
    </xf>
    <xf numFmtId="0" fontId="2" fillId="35" borderId="26" xfId="53" applyFont="1" applyFill="1" applyBorder="1" applyAlignment="1">
      <alignment horizontal="center" vertical="center" wrapText="1"/>
      <protection/>
    </xf>
    <xf numFmtId="0" fontId="2" fillId="35" borderId="17" xfId="53" applyFont="1" applyFill="1" applyBorder="1" applyAlignment="1">
      <alignment horizontal="center" vertical="center" wrapText="1"/>
      <protection/>
    </xf>
    <xf numFmtId="0" fontId="2" fillId="35" borderId="23" xfId="53" applyFont="1" applyFill="1" applyBorder="1" applyAlignment="1">
      <alignment horizontal="center" vertical="center" wrapText="1"/>
      <protection/>
    </xf>
    <xf numFmtId="1" fontId="2" fillId="35" borderId="16" xfId="53" applyNumberFormat="1" applyFont="1" applyFill="1" applyBorder="1" applyAlignment="1">
      <alignment horizontal="center" vertical="center" wrapText="1"/>
      <protection/>
    </xf>
    <xf numFmtId="0" fontId="2" fillId="35" borderId="18" xfId="53" applyFont="1" applyFill="1" applyBorder="1" applyAlignment="1">
      <alignment horizontal="center" vertical="center" wrapText="1"/>
      <protection/>
    </xf>
    <xf numFmtId="0" fontId="2" fillId="35" borderId="27" xfId="53" applyFont="1" applyFill="1" applyBorder="1" applyAlignment="1">
      <alignment horizontal="center" vertical="center" wrapText="1"/>
      <protection/>
    </xf>
    <xf numFmtId="181" fontId="9" fillId="35" borderId="32" xfId="53" applyNumberFormat="1" applyFont="1" applyFill="1" applyBorder="1" applyAlignment="1" applyProtection="1">
      <alignment horizontal="center" vertical="center"/>
      <protection/>
    </xf>
    <xf numFmtId="182" fontId="6" fillId="35" borderId="52" xfId="53" applyNumberFormat="1" applyFont="1" applyFill="1" applyBorder="1" applyAlignment="1">
      <alignment horizontal="center" vertical="center" wrapText="1"/>
      <protection/>
    </xf>
    <xf numFmtId="1" fontId="6" fillId="35" borderId="111" xfId="53" applyNumberFormat="1" applyFont="1" applyFill="1" applyBorder="1" applyAlignment="1">
      <alignment horizontal="center" vertical="center" wrapText="1"/>
      <protection/>
    </xf>
    <xf numFmtId="1" fontId="6" fillId="35" borderId="68" xfId="53" applyNumberFormat="1" applyFont="1" applyFill="1" applyBorder="1" applyAlignment="1">
      <alignment horizontal="center" vertical="center" wrapText="1"/>
      <protection/>
    </xf>
    <xf numFmtId="1" fontId="6" fillId="35" borderId="113" xfId="53" applyNumberFormat="1" applyFont="1" applyFill="1" applyBorder="1" applyAlignment="1" applyProtection="1">
      <alignment horizontal="center" vertical="center"/>
      <protection/>
    </xf>
    <xf numFmtId="1" fontId="6" fillId="35" borderId="87" xfId="53" applyNumberFormat="1" applyFont="1" applyFill="1" applyBorder="1" applyAlignment="1" applyProtection="1">
      <alignment horizontal="center" vertical="center"/>
      <protection/>
    </xf>
    <xf numFmtId="1" fontId="6" fillId="35" borderId="27" xfId="53" applyNumberFormat="1" applyFont="1" applyFill="1" applyBorder="1" applyAlignment="1" applyProtection="1">
      <alignment horizontal="center" vertical="center"/>
      <protection/>
    </xf>
    <xf numFmtId="49" fontId="6" fillId="35" borderId="105" xfId="53" applyNumberFormat="1" applyFont="1" applyFill="1" applyBorder="1" applyAlignment="1">
      <alignment horizontal="left" vertical="center" wrapText="1"/>
      <protection/>
    </xf>
    <xf numFmtId="0" fontId="2" fillId="35" borderId="106" xfId="53" applyFont="1" applyFill="1" applyBorder="1" applyAlignment="1">
      <alignment horizontal="center" vertical="center" wrapText="1"/>
      <protection/>
    </xf>
    <xf numFmtId="0" fontId="2" fillId="35" borderId="45" xfId="53" applyFont="1" applyFill="1" applyBorder="1" applyAlignment="1">
      <alignment horizontal="center" vertical="center" wrapText="1"/>
      <protection/>
    </xf>
    <xf numFmtId="192" fontId="9" fillId="35" borderId="107" xfId="53" applyNumberFormat="1" applyFont="1" applyFill="1" applyBorder="1" applyAlignment="1" applyProtection="1">
      <alignment horizontal="center" vertical="center"/>
      <protection/>
    </xf>
    <xf numFmtId="182" fontId="2" fillId="35" borderId="105" xfId="53" applyNumberFormat="1" applyFont="1" applyFill="1" applyBorder="1" applyAlignment="1" applyProtection="1">
      <alignment horizontal="center" vertical="center"/>
      <protection/>
    </xf>
    <xf numFmtId="0" fontId="2" fillId="35" borderId="105" xfId="53" applyFont="1" applyFill="1" applyBorder="1" applyAlignment="1">
      <alignment horizontal="center" vertical="center" wrapText="1"/>
      <protection/>
    </xf>
    <xf numFmtId="180" fontId="6" fillId="35" borderId="38" xfId="53" applyNumberFormat="1" applyFont="1" applyFill="1" applyBorder="1" applyAlignment="1">
      <alignment horizontal="center" vertical="center" wrapText="1"/>
      <protection/>
    </xf>
    <xf numFmtId="0" fontId="2" fillId="35" borderId="107" xfId="53" applyFont="1" applyFill="1" applyBorder="1" applyAlignment="1">
      <alignment horizontal="center" vertical="center" wrapText="1"/>
      <protection/>
    </xf>
    <xf numFmtId="0" fontId="2" fillId="35" borderId="108" xfId="53" applyFont="1" applyFill="1" applyBorder="1" applyAlignment="1">
      <alignment horizontal="center" vertical="center" wrapText="1"/>
      <protection/>
    </xf>
    <xf numFmtId="0" fontId="2" fillId="35" borderId="54" xfId="53" applyFont="1" applyFill="1" applyBorder="1" applyAlignment="1">
      <alignment horizontal="center" vertical="center" wrapText="1"/>
      <protection/>
    </xf>
    <xf numFmtId="182" fontId="2" fillId="35" borderId="45" xfId="53" applyNumberFormat="1" applyFont="1" applyFill="1" applyBorder="1" applyAlignment="1">
      <alignment horizontal="center" vertical="center" wrapText="1"/>
      <protection/>
    </xf>
    <xf numFmtId="0" fontId="2" fillId="35" borderId="109" xfId="53" applyFont="1" applyFill="1" applyBorder="1" applyAlignment="1">
      <alignment horizontal="center" vertical="center" wrapText="1"/>
      <protection/>
    </xf>
    <xf numFmtId="0" fontId="2" fillId="35" borderId="33" xfId="53" applyFont="1" applyFill="1" applyBorder="1" applyAlignment="1">
      <alignment horizontal="center" vertical="center" wrapText="1"/>
      <protection/>
    </xf>
    <xf numFmtId="0" fontId="2" fillId="35" borderId="80" xfId="53" applyFont="1" applyFill="1" applyBorder="1" applyAlignment="1">
      <alignment horizontal="center" vertical="center" wrapText="1"/>
      <protection/>
    </xf>
    <xf numFmtId="49" fontId="2" fillId="35" borderId="85" xfId="53" applyNumberFormat="1" applyFont="1" applyFill="1" applyBorder="1" applyAlignment="1">
      <alignment horizontal="left" vertical="center" wrapText="1"/>
      <protection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182" fontId="2" fillId="35" borderId="62" xfId="53" applyNumberFormat="1" applyFont="1" applyFill="1" applyBorder="1" applyAlignment="1" applyProtection="1">
      <alignment horizontal="center" vertical="center"/>
      <protection/>
    </xf>
    <xf numFmtId="0" fontId="2" fillId="35" borderId="55" xfId="53" applyFont="1" applyFill="1" applyBorder="1" applyAlignment="1">
      <alignment horizontal="center" vertical="center" wrapText="1"/>
      <protection/>
    </xf>
    <xf numFmtId="180" fontId="2" fillId="35" borderId="13" xfId="53" applyNumberFormat="1" applyFont="1" applyFill="1" applyBorder="1" applyAlignment="1">
      <alignment horizontal="center" vertical="center" wrapText="1"/>
      <protection/>
    </xf>
    <xf numFmtId="180" fontId="2" fillId="35" borderId="11" xfId="53" applyNumberFormat="1" applyFont="1" applyFill="1" applyBorder="1" applyAlignment="1">
      <alignment horizontal="center" vertical="center" wrapText="1"/>
      <protection/>
    </xf>
    <xf numFmtId="0" fontId="2" fillId="35" borderId="48" xfId="53" applyNumberFormat="1" applyFont="1" applyFill="1" applyBorder="1" applyAlignment="1">
      <alignment horizontal="center" vertical="center" wrapText="1"/>
      <protection/>
    </xf>
    <xf numFmtId="0" fontId="2" fillId="35" borderId="12" xfId="53" applyNumberFormat="1" applyFont="1" applyFill="1" applyBorder="1" applyAlignment="1">
      <alignment horizontal="center" vertical="center" wrapText="1"/>
      <protection/>
    </xf>
    <xf numFmtId="0" fontId="2" fillId="35" borderId="35" xfId="53" applyNumberFormat="1" applyFont="1" applyFill="1" applyBorder="1" applyAlignment="1">
      <alignment horizontal="center" vertical="center" wrapText="1"/>
      <protection/>
    </xf>
    <xf numFmtId="0" fontId="2" fillId="35" borderId="60" xfId="53" applyNumberFormat="1" applyFont="1" applyFill="1" applyBorder="1" applyAlignment="1" applyProtection="1">
      <alignment vertical="center"/>
      <protection/>
    </xf>
    <xf numFmtId="0" fontId="2" fillId="35" borderId="12" xfId="53" applyNumberFormat="1" applyFont="1" applyFill="1" applyBorder="1" applyAlignment="1" applyProtection="1">
      <alignment vertical="center"/>
      <protection/>
    </xf>
    <xf numFmtId="0" fontId="2" fillId="35" borderId="35" xfId="53" applyNumberFormat="1" applyFont="1" applyFill="1" applyBorder="1" applyAlignment="1" applyProtection="1">
      <alignment vertical="center"/>
      <protection/>
    </xf>
    <xf numFmtId="0" fontId="2" fillId="35" borderId="60" xfId="53" applyNumberFormat="1" applyFont="1" applyFill="1" applyBorder="1" applyAlignment="1" applyProtection="1">
      <alignment horizontal="center" vertical="center"/>
      <protection/>
    </xf>
    <xf numFmtId="182" fontId="2" fillId="35" borderId="27" xfId="53" applyNumberFormat="1" applyFont="1" applyFill="1" applyBorder="1" applyAlignment="1" applyProtection="1">
      <alignment horizontal="center" vertical="center"/>
      <protection/>
    </xf>
    <xf numFmtId="180" fontId="2" fillId="35" borderId="27" xfId="53" applyNumberFormat="1" applyFont="1" applyFill="1" applyBorder="1" applyAlignment="1">
      <alignment horizontal="center" vertical="center" wrapText="1"/>
      <protection/>
    </xf>
    <xf numFmtId="0" fontId="2" fillId="35" borderId="69" xfId="53" applyNumberFormat="1" applyFont="1" applyFill="1" applyBorder="1" applyAlignment="1">
      <alignment horizontal="center" vertical="center" wrapText="1"/>
      <protection/>
    </xf>
    <xf numFmtId="0" fontId="2" fillId="35" borderId="27" xfId="53" applyNumberFormat="1" applyFont="1" applyFill="1" applyBorder="1" applyAlignment="1">
      <alignment horizontal="center" vertical="center" wrapText="1"/>
      <protection/>
    </xf>
    <xf numFmtId="182" fontId="6" fillId="35" borderId="27" xfId="53" applyNumberFormat="1" applyFont="1" applyFill="1" applyBorder="1" applyAlignment="1" applyProtection="1">
      <alignment horizontal="center" vertical="center"/>
      <protection/>
    </xf>
    <xf numFmtId="0" fontId="6" fillId="35" borderId="13" xfId="53" applyFont="1" applyFill="1" applyBorder="1" applyAlignment="1">
      <alignment horizontal="left" vertical="top" wrapText="1"/>
      <protection/>
    </xf>
    <xf numFmtId="0" fontId="6" fillId="35" borderId="21" xfId="53" applyFont="1" applyFill="1" applyBorder="1" applyAlignment="1">
      <alignment horizontal="left" vertical="top" wrapText="1"/>
      <protection/>
    </xf>
    <xf numFmtId="0" fontId="6" fillId="35" borderId="43" xfId="53" applyFont="1" applyFill="1" applyBorder="1" applyAlignment="1">
      <alignment horizontal="left" vertical="top" wrapText="1"/>
      <protection/>
    </xf>
    <xf numFmtId="0" fontId="6" fillId="35" borderId="16" xfId="53" applyFont="1" applyFill="1" applyBorder="1" applyAlignment="1">
      <alignment horizontal="left" vertical="center" wrapText="1"/>
      <protection/>
    </xf>
    <xf numFmtId="0" fontId="6" fillId="35" borderId="17" xfId="53" applyFont="1" applyFill="1" applyBorder="1" applyAlignment="1">
      <alignment horizontal="left" vertical="center" wrapText="1"/>
      <protection/>
    </xf>
    <xf numFmtId="0" fontId="6" fillId="35" borderId="26" xfId="53" applyFont="1" applyFill="1" applyBorder="1" applyAlignment="1">
      <alignment horizontal="left" vertical="center" wrapText="1"/>
      <protection/>
    </xf>
    <xf numFmtId="49" fontId="3" fillId="35" borderId="59" xfId="53" applyNumberFormat="1" applyFont="1" applyFill="1" applyBorder="1" applyAlignment="1">
      <alignment horizontal="center" vertical="center" wrapText="1"/>
      <protection/>
    </xf>
    <xf numFmtId="49" fontId="2" fillId="35" borderId="45" xfId="53" applyNumberFormat="1" applyFont="1" applyFill="1" applyBorder="1" applyAlignment="1">
      <alignment vertical="center" wrapText="1"/>
      <protection/>
    </xf>
    <xf numFmtId="0" fontId="2" fillId="35" borderId="89" xfId="53" applyNumberFormat="1" applyFont="1" applyFill="1" applyBorder="1" applyAlignment="1">
      <alignment horizontal="center" vertical="center"/>
      <protection/>
    </xf>
    <xf numFmtId="49" fontId="2" fillId="35" borderId="38" xfId="53" applyNumberFormat="1" applyFont="1" applyFill="1" applyBorder="1" applyAlignment="1">
      <alignment horizontal="center" vertical="center"/>
      <protection/>
    </xf>
    <xf numFmtId="0" fontId="9" fillId="35" borderId="90" xfId="53" applyNumberFormat="1" applyFont="1" applyFill="1" applyBorder="1" applyAlignment="1" applyProtection="1">
      <alignment horizontal="center" vertical="center"/>
      <protection/>
    </xf>
    <xf numFmtId="182" fontId="6" fillId="35" borderId="189" xfId="53" applyNumberFormat="1" applyFont="1" applyFill="1" applyBorder="1" applyAlignment="1" applyProtection="1">
      <alignment horizontal="center" vertical="center"/>
      <protection/>
    </xf>
    <xf numFmtId="1" fontId="6" fillId="35" borderId="89" xfId="53" applyNumberFormat="1" applyFont="1" applyFill="1" applyBorder="1" applyAlignment="1">
      <alignment horizontal="center" vertical="center"/>
      <protection/>
    </xf>
    <xf numFmtId="0" fontId="6" fillId="35" borderId="38" xfId="53" applyNumberFormat="1" applyFont="1" applyFill="1" applyBorder="1" applyAlignment="1">
      <alignment horizontal="center" vertical="center"/>
      <protection/>
    </xf>
    <xf numFmtId="0" fontId="2" fillId="35" borderId="93" xfId="53" applyFont="1" applyFill="1" applyBorder="1" applyAlignment="1">
      <alignment horizontal="center" vertical="center" wrapText="1"/>
      <protection/>
    </xf>
    <xf numFmtId="0" fontId="9" fillId="35" borderId="98" xfId="53" applyNumberFormat="1" applyFont="1" applyFill="1" applyBorder="1" applyAlignment="1" applyProtection="1">
      <alignment horizontal="center" vertical="center"/>
      <protection/>
    </xf>
    <xf numFmtId="0" fontId="9" fillId="35" borderId="96" xfId="53" applyNumberFormat="1" applyFont="1" applyFill="1" applyBorder="1" applyAlignment="1" applyProtection="1">
      <alignment horizontal="center" vertical="center"/>
      <protection/>
    </xf>
    <xf numFmtId="0" fontId="9" fillId="35" borderId="97" xfId="53" applyNumberFormat="1" applyFont="1" applyFill="1" applyBorder="1" applyAlignment="1" applyProtection="1">
      <alignment horizontal="center" vertical="center"/>
      <protection/>
    </xf>
    <xf numFmtId="0" fontId="9" fillId="35" borderId="99" xfId="53" applyNumberFormat="1" applyFont="1" applyFill="1" applyBorder="1" applyAlignment="1" applyProtection="1">
      <alignment horizontal="center" vertical="center"/>
      <protection/>
    </xf>
    <xf numFmtId="0" fontId="9" fillId="35" borderId="94" xfId="53" applyNumberFormat="1" applyFont="1" applyFill="1" applyBorder="1" applyAlignment="1" applyProtection="1">
      <alignment horizontal="center" vertical="center"/>
      <protection/>
    </xf>
    <xf numFmtId="0" fontId="9" fillId="35" borderId="95" xfId="53" applyNumberFormat="1" applyFont="1" applyFill="1" applyBorder="1" applyAlignment="1" applyProtection="1">
      <alignment horizontal="center" vertical="center"/>
      <protection/>
    </xf>
    <xf numFmtId="49" fontId="2" fillId="35" borderId="33" xfId="53" applyNumberFormat="1" applyFont="1" applyFill="1" applyBorder="1" applyAlignment="1">
      <alignment vertical="center" wrapText="1"/>
      <protection/>
    </xf>
    <xf numFmtId="0" fontId="2" fillId="35" borderId="28" xfId="53" applyNumberFormat="1" applyFont="1" applyFill="1" applyBorder="1" applyAlignment="1">
      <alignment horizontal="center" vertical="center"/>
      <protection/>
    </xf>
    <xf numFmtId="49" fontId="2" fillId="35" borderId="13" xfId="53" applyNumberFormat="1" applyFont="1" applyFill="1" applyBorder="1" applyAlignment="1">
      <alignment horizontal="center" vertical="center"/>
      <protection/>
    </xf>
    <xf numFmtId="0" fontId="9" fillId="35" borderId="20" xfId="53" applyNumberFormat="1" applyFont="1" applyFill="1" applyBorder="1" applyAlignment="1" applyProtection="1">
      <alignment horizontal="center" vertical="center"/>
      <protection/>
    </xf>
    <xf numFmtId="182" fontId="2" fillId="35" borderId="43" xfId="53" applyNumberFormat="1" applyFont="1" applyFill="1" applyBorder="1" applyAlignment="1">
      <alignment horizontal="center" vertical="center" wrapText="1"/>
      <protection/>
    </xf>
    <xf numFmtId="1" fontId="6" fillId="35" borderId="28" xfId="53" applyNumberFormat="1" applyFont="1" applyFill="1" applyBorder="1" applyAlignment="1">
      <alignment horizontal="center" vertical="center"/>
      <protection/>
    </xf>
    <xf numFmtId="1" fontId="6" fillId="35" borderId="13" xfId="53" applyNumberFormat="1" applyFont="1" applyFill="1" applyBorder="1" applyAlignment="1">
      <alignment horizontal="center" vertical="center"/>
      <protection/>
    </xf>
    <xf numFmtId="0" fontId="6" fillId="35" borderId="13" xfId="53" applyNumberFormat="1" applyFont="1" applyFill="1" applyBorder="1" applyAlignment="1">
      <alignment horizontal="center" vertical="center"/>
      <protection/>
    </xf>
    <xf numFmtId="0" fontId="6" fillId="35" borderId="21" xfId="53" applyNumberFormat="1" applyFont="1" applyFill="1" applyBorder="1" applyAlignment="1">
      <alignment horizontal="center" vertical="center"/>
      <protection/>
    </xf>
    <xf numFmtId="0" fontId="2" fillId="35" borderId="44" xfId="53" applyFont="1" applyFill="1" applyBorder="1" applyAlignment="1">
      <alignment horizontal="center" vertical="center" wrapText="1"/>
      <protection/>
    </xf>
    <xf numFmtId="0" fontId="2" fillId="35" borderId="85" xfId="53" applyNumberFormat="1" applyFont="1" applyFill="1" applyBorder="1" applyAlignment="1">
      <alignment horizontal="center" vertical="center" wrapText="1"/>
      <protection/>
    </xf>
    <xf numFmtId="0" fontId="2" fillId="35" borderId="60" xfId="53" applyNumberFormat="1" applyFont="1" applyFill="1" applyBorder="1" applyAlignment="1">
      <alignment horizontal="center" vertical="center" wrapText="1"/>
      <protection/>
    </xf>
    <xf numFmtId="0" fontId="2" fillId="35" borderId="44" xfId="53" applyNumberFormat="1" applyFont="1" applyFill="1" applyBorder="1" applyAlignment="1">
      <alignment horizontal="center" vertical="center" wrapText="1"/>
      <protection/>
    </xf>
    <xf numFmtId="49" fontId="3" fillId="35" borderId="56" xfId="53" applyNumberFormat="1" applyFont="1" applyFill="1" applyBorder="1" applyAlignment="1">
      <alignment horizontal="center" vertical="center" wrapText="1"/>
      <protection/>
    </xf>
    <xf numFmtId="49" fontId="2" fillId="35" borderId="37" xfId="53" applyNumberFormat="1" applyFont="1" applyFill="1" applyBorder="1" applyAlignment="1">
      <alignment vertical="center" wrapText="1"/>
      <protection/>
    </xf>
    <xf numFmtId="0" fontId="2" fillId="35" borderId="23" xfId="53" applyNumberFormat="1" applyFont="1" applyFill="1" applyBorder="1" applyAlignment="1">
      <alignment horizontal="center" vertical="center"/>
      <protection/>
    </xf>
    <xf numFmtId="49" fontId="2" fillId="35" borderId="16" xfId="53" applyNumberFormat="1" applyFont="1" applyFill="1" applyBorder="1" applyAlignment="1">
      <alignment horizontal="center" vertical="center"/>
      <protection/>
    </xf>
    <xf numFmtId="0" fontId="2" fillId="35" borderId="18" xfId="53" applyNumberFormat="1" applyFont="1" applyFill="1" applyBorder="1" applyAlignment="1" applyProtection="1">
      <alignment horizontal="center" vertical="center"/>
      <protection/>
    </xf>
    <xf numFmtId="182" fontId="2" fillId="35" borderId="26" xfId="53" applyNumberFormat="1" applyFont="1" applyFill="1" applyBorder="1" applyAlignment="1">
      <alignment horizontal="center" vertical="center" wrapText="1"/>
      <protection/>
    </xf>
    <xf numFmtId="1" fontId="2" fillId="35" borderId="29" xfId="53" applyNumberFormat="1" applyFont="1" applyFill="1" applyBorder="1" applyAlignment="1">
      <alignment horizontal="center" vertical="center"/>
      <protection/>
    </xf>
    <xf numFmtId="180" fontId="2" fillId="35" borderId="16" xfId="53" applyNumberFormat="1" applyFont="1" applyFill="1" applyBorder="1" applyAlignment="1">
      <alignment horizontal="center" vertical="center" wrapText="1"/>
      <protection/>
    </xf>
    <xf numFmtId="1" fontId="2" fillId="35" borderId="16" xfId="53" applyNumberFormat="1" applyFont="1" applyFill="1" applyBorder="1" applyAlignment="1">
      <alignment horizontal="center" vertical="center"/>
      <protection/>
    </xf>
    <xf numFmtId="0" fontId="2" fillId="35" borderId="16" xfId="53" applyNumberFormat="1" applyFont="1" applyFill="1" applyBorder="1" applyAlignment="1">
      <alignment horizontal="center" vertical="center"/>
      <protection/>
    </xf>
    <xf numFmtId="0" fontId="2" fillId="35" borderId="31" xfId="53" applyFont="1" applyFill="1" applyBorder="1" applyAlignment="1">
      <alignment horizontal="center" vertical="center" wrapText="1"/>
      <protection/>
    </xf>
    <xf numFmtId="0" fontId="2" fillId="35" borderId="110" xfId="53" applyNumberFormat="1" applyFont="1" applyFill="1" applyBorder="1" applyAlignment="1">
      <alignment horizontal="center" vertical="center" wrapText="1"/>
      <protection/>
    </xf>
    <xf numFmtId="0" fontId="2" fillId="35" borderId="67" xfId="53" applyNumberFormat="1" applyFont="1" applyFill="1" applyBorder="1" applyAlignment="1">
      <alignment horizontal="center" vertical="center" wrapText="1"/>
      <protection/>
    </xf>
    <xf numFmtId="0" fontId="2" fillId="35" borderId="31" xfId="53" applyNumberFormat="1" applyFont="1" applyFill="1" applyBorder="1" applyAlignment="1">
      <alignment horizontal="center" vertical="center" wrapText="1"/>
      <protection/>
    </xf>
    <xf numFmtId="0" fontId="2" fillId="35" borderId="136" xfId="53" applyNumberFormat="1" applyFont="1" applyFill="1" applyBorder="1" applyAlignment="1">
      <alignment horizontal="center" vertical="center" wrapText="1"/>
      <protection/>
    </xf>
    <xf numFmtId="0" fontId="2" fillId="35" borderId="25" xfId="53" applyNumberFormat="1" applyFont="1" applyFill="1" applyBorder="1" applyAlignment="1">
      <alignment horizontal="center" vertical="center" wrapText="1"/>
      <protection/>
    </xf>
    <xf numFmtId="0" fontId="2" fillId="35" borderId="137" xfId="53" applyNumberFormat="1" applyFont="1" applyFill="1" applyBorder="1" applyAlignment="1">
      <alignment horizontal="center" vertical="center" wrapText="1"/>
      <protection/>
    </xf>
    <xf numFmtId="49" fontId="3" fillId="35" borderId="68" xfId="53" applyNumberFormat="1" applyFont="1" applyFill="1" applyBorder="1" applyAlignment="1">
      <alignment horizontal="left" vertical="center" wrapText="1"/>
      <protection/>
    </xf>
    <xf numFmtId="49" fontId="3" fillId="35" borderId="68" xfId="53" applyNumberFormat="1" applyFont="1" applyFill="1" applyBorder="1" applyAlignment="1">
      <alignment horizontal="center" vertical="center"/>
      <protection/>
    </xf>
    <xf numFmtId="0" fontId="3" fillId="35" borderId="68" xfId="53" applyNumberFormat="1" applyFont="1" applyFill="1" applyBorder="1" applyAlignment="1" applyProtection="1">
      <alignment horizontal="center" vertical="center"/>
      <protection/>
    </xf>
    <xf numFmtId="182" fontId="6" fillId="35" borderId="68" xfId="53" applyNumberFormat="1" applyFont="1" applyFill="1" applyBorder="1" applyAlignment="1" applyProtection="1">
      <alignment horizontal="center" vertical="center"/>
      <protection/>
    </xf>
    <xf numFmtId="1" fontId="3" fillId="35" borderId="68" xfId="53" applyNumberFormat="1" applyFont="1" applyFill="1" applyBorder="1" applyAlignment="1">
      <alignment horizontal="center" vertical="center"/>
      <protection/>
    </xf>
    <xf numFmtId="1" fontId="3" fillId="35" borderId="68" xfId="53" applyNumberFormat="1" applyFont="1" applyFill="1" applyBorder="1" applyAlignment="1">
      <alignment horizontal="center" vertical="center" wrapText="1"/>
      <protection/>
    </xf>
    <xf numFmtId="0" fontId="3" fillId="35" borderId="68" xfId="53" applyNumberFormat="1" applyFont="1" applyFill="1" applyBorder="1" applyAlignment="1">
      <alignment horizontal="center" vertical="center"/>
      <protection/>
    </xf>
    <xf numFmtId="0" fontId="3" fillId="35" borderId="68" xfId="53" applyFont="1" applyFill="1" applyBorder="1" applyAlignment="1">
      <alignment horizontal="center" vertical="center" wrapText="1"/>
      <protection/>
    </xf>
    <xf numFmtId="0" fontId="2" fillId="35" borderId="52" xfId="53" applyNumberFormat="1" applyFont="1" applyFill="1" applyBorder="1" applyAlignment="1">
      <alignment horizontal="center" vertical="center" wrapText="1"/>
      <protection/>
    </xf>
    <xf numFmtId="0" fontId="3" fillId="35" borderId="68" xfId="53" applyNumberFormat="1" applyFont="1" applyFill="1" applyBorder="1" applyAlignment="1">
      <alignment horizontal="center" vertical="center" wrapText="1"/>
      <protection/>
    </xf>
    <xf numFmtId="0" fontId="2" fillId="35" borderId="68" xfId="53" applyNumberFormat="1" applyFont="1" applyFill="1" applyBorder="1" applyAlignment="1">
      <alignment horizontal="center" vertical="center" wrapText="1"/>
      <protection/>
    </xf>
    <xf numFmtId="0" fontId="2" fillId="35" borderId="138" xfId="53" applyNumberFormat="1" applyFont="1" applyFill="1" applyBorder="1" applyAlignment="1">
      <alignment horizontal="center" vertical="center" wrapText="1"/>
      <protection/>
    </xf>
    <xf numFmtId="49" fontId="2" fillId="35" borderId="12" xfId="53" applyNumberFormat="1" applyFont="1" applyFill="1" applyBorder="1" applyAlignment="1">
      <alignment vertical="center" wrapText="1"/>
      <protection/>
    </xf>
    <xf numFmtId="1" fontId="2" fillId="35" borderId="10" xfId="53" applyNumberFormat="1" applyFont="1" applyFill="1" applyBorder="1" applyAlignment="1" applyProtection="1">
      <alignment horizontal="center" vertical="center"/>
      <protection/>
    </xf>
    <xf numFmtId="1" fontId="2" fillId="35" borderId="15" xfId="53" applyNumberFormat="1" applyFont="1" applyFill="1" applyBorder="1" applyAlignment="1">
      <alignment horizontal="center" vertical="center" wrapText="1"/>
      <protection/>
    </xf>
    <xf numFmtId="0" fontId="2" fillId="35" borderId="55" xfId="53" applyNumberFormat="1" applyFont="1" applyFill="1" applyBorder="1" applyAlignment="1">
      <alignment horizontal="center" vertical="center" wrapText="1"/>
      <protection/>
    </xf>
    <xf numFmtId="0" fontId="2" fillId="35" borderId="24" xfId="53" applyNumberFormat="1" applyFont="1" applyFill="1" applyBorder="1" applyAlignment="1">
      <alignment horizontal="center" vertical="center" wrapText="1"/>
      <protection/>
    </xf>
    <xf numFmtId="182" fontId="2" fillId="35" borderId="49" xfId="53" applyNumberFormat="1" applyFont="1" applyFill="1" applyBorder="1" applyAlignment="1" applyProtection="1">
      <alignment horizontal="center" vertical="center"/>
      <protection/>
    </xf>
    <xf numFmtId="49" fontId="2" fillId="35" borderId="12" xfId="53" applyNumberFormat="1" applyFont="1" applyFill="1" applyBorder="1" applyAlignment="1">
      <alignment horizontal="right" vertical="center" wrapText="1"/>
      <protection/>
    </xf>
    <xf numFmtId="0" fontId="2" fillId="35" borderId="92" xfId="53" applyNumberFormat="1" applyFont="1" applyFill="1" applyBorder="1" applyAlignment="1">
      <alignment horizontal="center" vertical="center"/>
      <protection/>
    </xf>
    <xf numFmtId="0" fontId="9" fillId="35" borderId="15" xfId="53" applyNumberFormat="1" applyFont="1" applyFill="1" applyBorder="1" applyAlignment="1" applyProtection="1">
      <alignment horizontal="center" vertical="center"/>
      <protection/>
    </xf>
    <xf numFmtId="182" fontId="6" fillId="35" borderId="49" xfId="53" applyNumberFormat="1" applyFont="1" applyFill="1" applyBorder="1" applyAlignment="1" applyProtection="1">
      <alignment horizontal="center" vertical="center"/>
      <protection/>
    </xf>
    <xf numFmtId="1" fontId="6" fillId="35" borderId="10" xfId="53" applyNumberFormat="1" applyFont="1" applyFill="1" applyBorder="1" applyAlignment="1">
      <alignment horizontal="center" vertical="center"/>
      <protection/>
    </xf>
    <xf numFmtId="0" fontId="6" fillId="35" borderId="10" xfId="53" applyNumberFormat="1" applyFont="1" applyFill="1" applyBorder="1" applyAlignment="1">
      <alignment horizontal="center" vertical="center"/>
      <protection/>
    </xf>
    <xf numFmtId="1" fontId="2" fillId="35" borderId="55" xfId="53" applyNumberFormat="1" applyFont="1" applyFill="1" applyBorder="1" applyAlignment="1">
      <alignment horizontal="center" vertical="center" wrapText="1"/>
      <protection/>
    </xf>
    <xf numFmtId="49" fontId="2" fillId="35" borderId="14" xfId="53" applyNumberFormat="1" applyFont="1" applyFill="1" applyBorder="1" applyAlignment="1">
      <alignment horizontal="center" vertical="center"/>
      <protection/>
    </xf>
    <xf numFmtId="0" fontId="2" fillId="35" borderId="10" xfId="53" applyNumberFormat="1" applyFont="1" applyFill="1" applyBorder="1" applyAlignment="1">
      <alignment horizontal="center" vertical="center"/>
      <protection/>
    </xf>
    <xf numFmtId="0" fontId="9" fillId="35" borderId="15" xfId="53" applyNumberFormat="1" applyFont="1" applyFill="1" applyBorder="1" applyAlignment="1" applyProtection="1">
      <alignment horizontal="center" vertical="center"/>
      <protection/>
    </xf>
    <xf numFmtId="0" fontId="2" fillId="35" borderId="35" xfId="53" applyNumberFormat="1" applyFont="1" applyFill="1" applyBorder="1" applyAlignment="1">
      <alignment horizontal="center" vertical="center" wrapText="1"/>
      <protection/>
    </xf>
    <xf numFmtId="0" fontId="2" fillId="35" borderId="60" xfId="53" applyNumberFormat="1" applyFont="1" applyFill="1" applyBorder="1" applyAlignment="1">
      <alignment horizontal="center" vertical="center" wrapText="1"/>
      <protection/>
    </xf>
    <xf numFmtId="0" fontId="2" fillId="35" borderId="12" xfId="53" applyNumberFormat="1" applyFont="1" applyFill="1" applyBorder="1" applyAlignment="1">
      <alignment horizontal="center" vertical="center" wrapText="1"/>
      <protection/>
    </xf>
    <xf numFmtId="0" fontId="2" fillId="35" borderId="22" xfId="53" applyNumberFormat="1" applyFont="1" applyFill="1" applyBorder="1" applyAlignment="1">
      <alignment horizontal="center" vertical="center" wrapText="1"/>
      <protection/>
    </xf>
    <xf numFmtId="1" fontId="6" fillId="35" borderId="10" xfId="53" applyNumberFormat="1" applyFont="1" applyFill="1" applyBorder="1" applyAlignment="1" applyProtection="1">
      <alignment horizontal="center" vertical="center"/>
      <protection/>
    </xf>
    <xf numFmtId="180" fontId="6" fillId="35" borderId="10" xfId="53" applyNumberFormat="1" applyFont="1" applyFill="1" applyBorder="1" applyAlignment="1">
      <alignment horizontal="center" vertical="center" wrapText="1"/>
      <protection/>
    </xf>
    <xf numFmtId="182" fontId="6" fillId="35" borderId="68" xfId="53" applyNumberFormat="1" applyFont="1" applyFill="1" applyBorder="1" applyAlignment="1">
      <alignment horizontal="center" vertical="center" wrapText="1"/>
      <protection/>
    </xf>
    <xf numFmtId="1" fontId="6" fillId="35" borderId="82" xfId="53" applyNumberFormat="1" applyFont="1" applyFill="1" applyBorder="1" applyAlignment="1" applyProtection="1">
      <alignment horizontal="center" vertical="center"/>
      <protection/>
    </xf>
    <xf numFmtId="182" fontId="6" fillId="35" borderId="81" xfId="53" applyNumberFormat="1" applyFont="1" applyFill="1" applyBorder="1" applyAlignment="1" applyProtection="1">
      <alignment horizontal="center" vertical="center"/>
      <protection/>
    </xf>
    <xf numFmtId="1" fontId="6" fillId="35" borderId="81" xfId="53" applyNumberFormat="1" applyFont="1" applyFill="1" applyBorder="1" applyAlignment="1" applyProtection="1">
      <alignment horizontal="center" vertical="center"/>
      <protection/>
    </xf>
    <xf numFmtId="0" fontId="6" fillId="35" borderId="70" xfId="53" applyNumberFormat="1" applyFont="1" applyFill="1" applyBorder="1" applyAlignment="1" applyProtection="1">
      <alignment horizontal="center" vertical="center"/>
      <protection/>
    </xf>
    <xf numFmtId="0" fontId="6" fillId="35" borderId="71" xfId="53" applyNumberFormat="1" applyFont="1" applyFill="1" applyBorder="1" applyAlignment="1" applyProtection="1">
      <alignment horizontal="center" vertical="center"/>
      <protection/>
    </xf>
    <xf numFmtId="0" fontId="6" fillId="35" borderId="72" xfId="53" applyNumberFormat="1" applyFont="1" applyFill="1" applyBorder="1" applyAlignment="1" applyProtection="1">
      <alignment horizontal="center" vertical="center"/>
      <protection/>
    </xf>
    <xf numFmtId="0" fontId="6" fillId="35" borderId="27" xfId="53" applyNumberFormat="1" applyFont="1" applyFill="1" applyBorder="1" applyAlignment="1" applyProtection="1">
      <alignment horizontal="center" vertical="center"/>
      <protection/>
    </xf>
    <xf numFmtId="49" fontId="6" fillId="35" borderId="13" xfId="53" applyNumberFormat="1" applyFont="1" applyFill="1" applyBorder="1" applyAlignment="1" applyProtection="1">
      <alignment horizontal="center" vertical="center"/>
      <protection/>
    </xf>
    <xf numFmtId="182" fontId="6" fillId="35" borderId="13" xfId="53" applyNumberFormat="1" applyFont="1" applyFill="1" applyBorder="1" applyAlignment="1" applyProtection="1">
      <alignment horizontal="center" vertical="center"/>
      <protection/>
    </xf>
    <xf numFmtId="180" fontId="6" fillId="35" borderId="13" xfId="53" applyNumberFormat="1" applyFont="1" applyFill="1" applyBorder="1" applyAlignment="1">
      <alignment horizontal="center" vertical="center" wrapText="1"/>
      <protection/>
    </xf>
    <xf numFmtId="0" fontId="6" fillId="35" borderId="58" xfId="53" applyNumberFormat="1" applyFont="1" applyFill="1" applyBorder="1" applyAlignment="1" applyProtection="1">
      <alignment horizontal="center" vertical="center"/>
      <protection/>
    </xf>
    <xf numFmtId="0" fontId="6" fillId="35" borderId="32" xfId="53" applyNumberFormat="1" applyFont="1" applyFill="1" applyBorder="1" applyAlignment="1" applyProtection="1">
      <alignment horizontal="center" vertical="center"/>
      <protection/>
    </xf>
    <xf numFmtId="49" fontId="6" fillId="35" borderId="10" xfId="53" applyNumberFormat="1" applyFont="1" applyFill="1" applyBorder="1" applyAlignment="1" applyProtection="1">
      <alignment horizontal="center" vertical="center"/>
      <protection/>
    </xf>
    <xf numFmtId="182" fontId="6" fillId="35" borderId="10" xfId="53" applyNumberFormat="1" applyFont="1" applyFill="1" applyBorder="1" applyAlignment="1" applyProtection="1">
      <alignment horizontal="center" vertical="center"/>
      <protection/>
    </xf>
    <xf numFmtId="182" fontId="6" fillId="35" borderId="69" xfId="53" applyNumberFormat="1" applyFont="1" applyFill="1" applyBorder="1" applyAlignment="1" applyProtection="1">
      <alignment horizontal="center" vertical="center"/>
      <protection/>
    </xf>
    <xf numFmtId="1" fontId="6" fillId="35" borderId="69" xfId="53" applyNumberFormat="1" applyFont="1" applyFill="1" applyBorder="1" applyAlignment="1" applyProtection="1">
      <alignment horizontal="center" vertical="center"/>
      <protection/>
    </xf>
    <xf numFmtId="49" fontId="4" fillId="35" borderId="68" xfId="53" applyNumberFormat="1" applyFont="1" applyFill="1" applyBorder="1" applyAlignment="1" applyProtection="1">
      <alignment horizontal="center" vertical="center" wrapText="1"/>
      <protection/>
    </xf>
    <xf numFmtId="0" fontId="2" fillId="35" borderId="147" xfId="53" applyFont="1" applyFill="1" applyBorder="1" applyAlignment="1">
      <alignment horizontal="center" vertical="center" wrapText="1"/>
      <protection/>
    </xf>
    <xf numFmtId="0" fontId="2" fillId="35" borderId="133" xfId="53" applyFont="1" applyFill="1" applyBorder="1" applyAlignment="1">
      <alignment horizontal="center" vertical="center" wrapText="1"/>
      <protection/>
    </xf>
    <xf numFmtId="0" fontId="2" fillId="35" borderId="135" xfId="53" applyFont="1" applyFill="1" applyBorder="1" applyAlignment="1">
      <alignment horizontal="center" vertical="center" wrapText="1"/>
      <protection/>
    </xf>
    <xf numFmtId="49" fontId="2" fillId="35" borderId="84" xfId="53" applyNumberFormat="1" applyFont="1" applyFill="1" applyBorder="1" applyAlignment="1" applyProtection="1">
      <alignment horizontal="center" vertical="center"/>
      <protection/>
    </xf>
    <xf numFmtId="49" fontId="2" fillId="35" borderId="190" xfId="53" applyNumberFormat="1" applyFont="1" applyFill="1" applyBorder="1" applyAlignment="1">
      <alignment vertical="center" wrapText="1"/>
      <protection/>
    </xf>
    <xf numFmtId="0" fontId="2" fillId="35" borderId="79" xfId="53" applyFont="1" applyFill="1" applyBorder="1" applyAlignment="1">
      <alignment horizontal="center" vertical="center" wrapText="1"/>
      <protection/>
    </xf>
    <xf numFmtId="0" fontId="2" fillId="35" borderId="33" xfId="53" applyNumberFormat="1" applyFont="1" applyFill="1" applyBorder="1" applyAlignment="1" applyProtection="1">
      <alignment horizontal="center" vertical="center"/>
      <protection/>
    </xf>
    <xf numFmtId="189" fontId="2" fillId="35" borderId="80" xfId="53" applyNumberFormat="1" applyFont="1" applyFill="1" applyBorder="1" applyAlignment="1" applyProtection="1">
      <alignment horizontal="center" vertical="center"/>
      <protection/>
    </xf>
    <xf numFmtId="0" fontId="2" fillId="35" borderId="33" xfId="53" applyFont="1" applyFill="1" applyBorder="1" applyAlignment="1">
      <alignment horizontal="center"/>
      <protection/>
    </xf>
    <xf numFmtId="0" fontId="2" fillId="35" borderId="80" xfId="53" applyFont="1" applyFill="1" applyBorder="1" applyAlignment="1">
      <alignment horizontal="center"/>
      <protection/>
    </xf>
    <xf numFmtId="1" fontId="2" fillId="35" borderId="79" xfId="53" applyNumberFormat="1" applyFont="1" applyFill="1" applyBorder="1" applyAlignment="1">
      <alignment horizontal="center"/>
      <protection/>
    </xf>
    <xf numFmtId="49" fontId="2" fillId="35" borderId="105" xfId="53" applyNumberFormat="1" applyFont="1" applyFill="1" applyBorder="1" applyAlignment="1" applyProtection="1">
      <alignment horizontal="center" vertical="center"/>
      <protection/>
    </xf>
    <xf numFmtId="0" fontId="2" fillId="35" borderId="15" xfId="53" applyFont="1" applyFill="1" applyBorder="1" applyAlignment="1">
      <alignment horizontal="left" vertical="center" wrapText="1"/>
      <protection/>
    </xf>
    <xf numFmtId="0" fontId="2" fillId="35" borderId="108" xfId="53" applyFont="1" applyFill="1" applyBorder="1" applyAlignment="1">
      <alignment horizontal="center" vertical="center" wrapText="1"/>
      <protection/>
    </xf>
    <xf numFmtId="0" fontId="2" fillId="35" borderId="45" xfId="53" applyNumberFormat="1" applyFont="1" applyFill="1" applyBorder="1" applyAlignment="1" applyProtection="1">
      <alignment horizontal="center" vertical="center"/>
      <protection/>
    </xf>
    <xf numFmtId="189" fontId="2" fillId="35" borderId="54" xfId="53" applyNumberFormat="1" applyFont="1" applyFill="1" applyBorder="1" applyAlignment="1" applyProtection="1">
      <alignment horizontal="center" vertical="center"/>
      <protection/>
    </xf>
    <xf numFmtId="0" fontId="2" fillId="35" borderId="45" xfId="53" applyFont="1" applyFill="1" applyBorder="1" applyAlignment="1">
      <alignment horizontal="center"/>
      <protection/>
    </xf>
    <xf numFmtId="0" fontId="2" fillId="35" borderId="184" xfId="53" applyFont="1" applyFill="1" applyBorder="1" applyAlignment="1">
      <alignment horizontal="center" wrapText="1"/>
      <protection/>
    </xf>
    <xf numFmtId="0" fontId="2" fillId="35" borderId="184" xfId="53" applyFont="1" applyFill="1" applyBorder="1" applyAlignment="1">
      <alignment horizontal="center"/>
      <protection/>
    </xf>
    <xf numFmtId="0" fontId="2" fillId="35" borderId="78" xfId="53" applyFont="1" applyFill="1" applyBorder="1" applyAlignment="1">
      <alignment horizontal="center"/>
      <protection/>
    </xf>
    <xf numFmtId="0" fontId="9" fillId="35" borderId="77" xfId="53" applyFont="1" applyFill="1" applyBorder="1" applyAlignment="1">
      <alignment horizontal="center"/>
      <protection/>
    </xf>
    <xf numFmtId="0" fontId="2" fillId="35" borderId="52" xfId="53" applyFont="1" applyFill="1" applyBorder="1" applyAlignment="1">
      <alignment horizontal="center"/>
      <protection/>
    </xf>
    <xf numFmtId="0" fontId="2" fillId="35" borderId="52" xfId="53" applyFont="1" applyFill="1" applyBorder="1" applyAlignment="1">
      <alignment horizontal="center" wrapText="1"/>
      <protection/>
    </xf>
    <xf numFmtId="0" fontId="2" fillId="35" borderId="78" xfId="53" applyFont="1" applyFill="1" applyBorder="1" applyAlignment="1">
      <alignment horizontal="center" wrapText="1"/>
      <protection/>
    </xf>
    <xf numFmtId="0" fontId="2" fillId="35" borderId="184" xfId="53" applyFont="1" applyFill="1" applyBorder="1">
      <alignment/>
      <protection/>
    </xf>
    <xf numFmtId="189" fontId="2" fillId="35" borderId="145" xfId="55" applyNumberFormat="1" applyFont="1" applyFill="1" applyBorder="1" applyAlignment="1" applyProtection="1">
      <alignment horizontal="left" vertical="center"/>
      <protection/>
    </xf>
    <xf numFmtId="0" fontId="6" fillId="35" borderId="145" xfId="55" applyNumberFormat="1" applyFont="1" applyFill="1" applyBorder="1" applyAlignment="1" applyProtection="1">
      <alignment horizontal="left" vertical="center"/>
      <protection/>
    </xf>
    <xf numFmtId="0" fontId="6" fillId="35" borderId="151" xfId="53" applyFont="1" applyFill="1" applyBorder="1" applyAlignment="1">
      <alignment horizontal="center"/>
      <protection/>
    </xf>
    <xf numFmtId="0" fontId="6" fillId="35" borderId="185" xfId="53" applyFont="1" applyFill="1" applyBorder="1" applyAlignment="1">
      <alignment horizontal="center"/>
      <protection/>
    </xf>
    <xf numFmtId="49" fontId="2" fillId="35" borderId="57" xfId="53" applyNumberFormat="1" applyFont="1" applyFill="1" applyBorder="1" applyAlignment="1">
      <alignment horizontal="center" vertical="center" wrapText="1"/>
      <protection/>
    </xf>
    <xf numFmtId="49" fontId="6" fillId="35" borderId="33" xfId="53" applyNumberFormat="1" applyFont="1" applyFill="1" applyBorder="1" applyAlignment="1">
      <alignment vertical="center" wrapText="1"/>
      <protection/>
    </xf>
    <xf numFmtId="0" fontId="0" fillId="35" borderId="33" xfId="53" applyFont="1" applyFill="1" applyBorder="1" applyAlignment="1">
      <alignment horizontal="left" vertical="center"/>
      <protection/>
    </xf>
    <xf numFmtId="0" fontId="0" fillId="35" borderId="125" xfId="53" applyFont="1" applyFill="1" applyBorder="1" applyAlignment="1">
      <alignment horizontal="left" vertical="center"/>
      <protection/>
    </xf>
    <xf numFmtId="182" fontId="2" fillId="35" borderId="84" xfId="53" applyNumberFormat="1" applyFont="1" applyFill="1" applyBorder="1" applyAlignment="1" applyProtection="1">
      <alignment horizontal="center" vertical="center"/>
      <protection/>
    </xf>
    <xf numFmtId="0" fontId="2" fillId="35" borderId="109" xfId="53" applyFont="1" applyFill="1" applyBorder="1" applyAlignment="1">
      <alignment horizontal="center" vertical="center"/>
      <protection/>
    </xf>
    <xf numFmtId="182" fontId="2" fillId="35" borderId="79" xfId="53" applyNumberFormat="1" applyFont="1" applyFill="1" applyBorder="1" applyAlignment="1">
      <alignment horizontal="center" vertical="center" wrapText="1"/>
      <protection/>
    </xf>
    <xf numFmtId="0" fontId="2" fillId="35" borderId="125" xfId="53" applyFont="1" applyFill="1" applyBorder="1" applyAlignment="1">
      <alignment horizontal="center" vertical="center" wrapText="1"/>
      <protection/>
    </xf>
    <xf numFmtId="49" fontId="2" fillId="35" borderId="55" xfId="53" applyNumberFormat="1" applyFont="1" applyFill="1" applyBorder="1" applyAlignment="1">
      <alignment horizontal="center" vertical="center" wrapText="1"/>
      <protection/>
    </xf>
    <xf numFmtId="0" fontId="2" fillId="35" borderId="45" xfId="53" applyFont="1" applyFill="1" applyBorder="1" applyAlignment="1">
      <alignment horizontal="center" vertical="center" wrapText="1"/>
      <protection/>
    </xf>
    <xf numFmtId="0" fontId="0" fillId="35" borderId="45" xfId="53" applyFont="1" applyFill="1" applyBorder="1" applyAlignment="1">
      <alignment horizontal="left" vertical="center"/>
      <protection/>
    </xf>
    <xf numFmtId="0" fontId="0" fillId="35" borderId="107" xfId="53" applyFont="1" applyFill="1" applyBorder="1" applyAlignment="1">
      <alignment horizontal="left" vertical="center"/>
      <protection/>
    </xf>
    <xf numFmtId="182" fontId="2" fillId="35" borderId="105" xfId="53" applyNumberFormat="1" applyFont="1" applyFill="1" applyBorder="1" applyAlignment="1" applyProtection="1">
      <alignment horizontal="center" vertical="center"/>
      <protection/>
    </xf>
    <xf numFmtId="0" fontId="2" fillId="35" borderId="106" xfId="53" applyFont="1" applyFill="1" applyBorder="1" applyAlignment="1">
      <alignment horizontal="center" vertical="center"/>
      <protection/>
    </xf>
    <xf numFmtId="0" fontId="2" fillId="35" borderId="45" xfId="53" applyFont="1" applyFill="1" applyBorder="1" applyAlignment="1">
      <alignment horizontal="center" vertical="center"/>
      <protection/>
    </xf>
    <xf numFmtId="0" fontId="2" fillId="35" borderId="45" xfId="53" applyFont="1" applyFill="1" applyBorder="1" applyAlignment="1">
      <alignment horizontal="center"/>
      <protection/>
    </xf>
    <xf numFmtId="0" fontId="2" fillId="35" borderId="54" xfId="53" applyFont="1" applyFill="1" applyBorder="1" applyAlignment="1">
      <alignment horizontal="center" vertical="center" wrapText="1"/>
      <protection/>
    </xf>
    <xf numFmtId="182" fontId="2" fillId="35" borderId="108" xfId="53" applyNumberFormat="1" applyFont="1" applyFill="1" applyBorder="1" applyAlignment="1">
      <alignment horizontal="center" vertical="center" wrapText="1"/>
      <protection/>
    </xf>
    <xf numFmtId="0" fontId="2" fillId="35" borderId="54" xfId="53" applyFont="1" applyFill="1" applyBorder="1" applyAlignment="1">
      <alignment horizontal="center" vertical="center" wrapText="1"/>
      <protection/>
    </xf>
    <xf numFmtId="0" fontId="2" fillId="35" borderId="106" xfId="53" applyFont="1" applyFill="1" applyBorder="1" applyAlignment="1">
      <alignment horizontal="center" vertical="center" wrapText="1"/>
      <protection/>
    </xf>
    <xf numFmtId="0" fontId="2" fillId="35" borderId="107" xfId="53" applyFont="1" applyFill="1" applyBorder="1" applyAlignment="1">
      <alignment horizontal="center" vertical="center" wrapText="1"/>
      <protection/>
    </xf>
    <xf numFmtId="49" fontId="2" fillId="35" borderId="45" xfId="53" applyNumberFormat="1" applyFont="1" applyFill="1" applyBorder="1" applyAlignment="1">
      <alignment horizontal="left" vertical="center" wrapText="1"/>
      <protection/>
    </xf>
    <xf numFmtId="0" fontId="2" fillId="35" borderId="12" xfId="53" applyFont="1" applyFill="1" applyBorder="1" applyAlignment="1">
      <alignment horizontal="center" vertical="center"/>
      <protection/>
    </xf>
    <xf numFmtId="49" fontId="2" fillId="35" borderId="108" xfId="53" applyNumberFormat="1" applyFont="1" applyFill="1" applyBorder="1" applyAlignment="1">
      <alignment horizontal="center" vertical="center" wrapText="1"/>
      <protection/>
    </xf>
    <xf numFmtId="49" fontId="2" fillId="35" borderId="45" xfId="53" applyNumberFormat="1" applyFont="1" applyFill="1" applyBorder="1" applyAlignment="1">
      <alignment vertical="center" wrapText="1"/>
      <protection/>
    </xf>
    <xf numFmtId="0" fontId="0" fillId="35" borderId="12" xfId="53" applyFont="1" applyFill="1" applyBorder="1" applyAlignment="1">
      <alignment horizontal="left" vertical="center"/>
      <protection/>
    </xf>
    <xf numFmtId="182" fontId="2" fillId="35" borderId="12" xfId="53" applyNumberFormat="1" applyFont="1" applyFill="1" applyBorder="1" applyAlignment="1" applyProtection="1">
      <alignment horizontal="center" vertical="center"/>
      <protection/>
    </xf>
    <xf numFmtId="0" fontId="2" fillId="35" borderId="13" xfId="53" applyFont="1" applyFill="1" applyBorder="1" applyAlignment="1">
      <alignment horizontal="center" vertical="center"/>
      <protection/>
    </xf>
    <xf numFmtId="0" fontId="2" fillId="35" borderId="12" xfId="53" applyFont="1" applyFill="1" applyBorder="1" applyAlignment="1">
      <alignment horizontal="center" vertical="center" wrapText="1"/>
      <protection/>
    </xf>
    <xf numFmtId="182" fontId="6" fillId="35" borderId="51" xfId="53" applyNumberFormat="1" applyFont="1" applyFill="1" applyBorder="1" applyAlignment="1">
      <alignment horizontal="center" vertical="center" wrapText="1"/>
      <protection/>
    </xf>
    <xf numFmtId="1" fontId="6" fillId="35" borderId="51" xfId="53" applyNumberFormat="1" applyFont="1" applyFill="1" applyBorder="1" applyAlignment="1">
      <alignment horizontal="center" vertical="center" wrapText="1"/>
      <protection/>
    </xf>
    <xf numFmtId="1" fontId="6" fillId="35" borderId="75" xfId="53" applyNumberFormat="1" applyFont="1" applyFill="1" applyBorder="1" applyAlignment="1" applyProtection="1">
      <alignment horizontal="center" vertical="center"/>
      <protection/>
    </xf>
    <xf numFmtId="182" fontId="6" fillId="35" borderId="110" xfId="53" applyNumberFormat="1" applyFont="1" applyFill="1" applyBorder="1" applyAlignment="1" applyProtection="1">
      <alignment horizontal="center" vertical="center"/>
      <protection/>
    </xf>
    <xf numFmtId="49" fontId="2" fillId="35" borderId="21" xfId="53" applyNumberFormat="1" applyFont="1" applyFill="1" applyBorder="1" applyAlignment="1">
      <alignment vertical="center" wrapText="1"/>
      <protection/>
    </xf>
    <xf numFmtId="182" fontId="2" fillId="35" borderId="74" xfId="53" applyNumberFormat="1" applyFont="1" applyFill="1" applyBorder="1" applyAlignment="1" applyProtection="1">
      <alignment horizontal="center" vertical="center"/>
      <protection/>
    </xf>
    <xf numFmtId="1" fontId="2" fillId="35" borderId="13" xfId="53" applyNumberFormat="1" applyFont="1" applyFill="1" applyBorder="1" applyAlignment="1">
      <alignment horizontal="center" vertical="center"/>
      <protection/>
    </xf>
    <xf numFmtId="0" fontId="2" fillId="35" borderId="13" xfId="53" applyNumberFormat="1" applyFont="1" applyFill="1" applyBorder="1" applyAlignment="1">
      <alignment horizontal="center" vertical="center"/>
      <protection/>
    </xf>
    <xf numFmtId="1" fontId="2" fillId="35" borderId="20" xfId="53" applyNumberFormat="1" applyFont="1" applyFill="1" applyBorder="1" applyAlignment="1">
      <alignment horizontal="center" vertical="center" wrapText="1"/>
      <protection/>
    </xf>
    <xf numFmtId="49" fontId="2" fillId="35" borderId="11" xfId="53" applyNumberFormat="1" applyFont="1" applyFill="1" applyBorder="1" applyAlignment="1">
      <alignment vertical="center" wrapText="1"/>
      <protection/>
    </xf>
    <xf numFmtId="0" fontId="2" fillId="35" borderId="23" xfId="53" applyNumberFormat="1" applyFont="1" applyFill="1" applyBorder="1" applyAlignment="1">
      <alignment horizontal="center" vertical="center"/>
      <protection/>
    </xf>
    <xf numFmtId="49" fontId="2" fillId="35" borderId="16" xfId="53" applyNumberFormat="1" applyFont="1" applyFill="1" applyBorder="1" applyAlignment="1">
      <alignment horizontal="center" vertical="center"/>
      <protection/>
    </xf>
    <xf numFmtId="0" fontId="9" fillId="35" borderId="18" xfId="53" applyNumberFormat="1" applyFont="1" applyFill="1" applyBorder="1" applyAlignment="1" applyProtection="1">
      <alignment horizontal="center" vertical="center"/>
      <protection/>
    </xf>
    <xf numFmtId="182" fontId="2" fillId="35" borderId="50" xfId="53" applyNumberFormat="1" applyFont="1" applyFill="1" applyBorder="1" applyAlignment="1" applyProtection="1">
      <alignment horizontal="center" vertical="center"/>
      <protection/>
    </xf>
    <xf numFmtId="180" fontId="2" fillId="35" borderId="17" xfId="53" applyNumberFormat="1" applyFont="1" applyFill="1" applyBorder="1" applyAlignment="1" applyProtection="1">
      <alignment horizontal="left" vertical="top"/>
      <protection/>
    </xf>
    <xf numFmtId="1" fontId="6" fillId="35" borderId="27" xfId="53" applyNumberFormat="1" applyFont="1" applyFill="1" applyBorder="1" applyAlignment="1">
      <alignment horizontal="center" vertical="center"/>
      <protection/>
    </xf>
    <xf numFmtId="0" fontId="2" fillId="35" borderId="25" xfId="53" applyFont="1" applyFill="1" applyBorder="1" applyAlignment="1">
      <alignment horizontal="center" vertical="center" wrapText="1"/>
      <protection/>
    </xf>
    <xf numFmtId="180" fontId="2" fillId="35" borderId="31" xfId="53" applyNumberFormat="1" applyFont="1" applyFill="1" applyBorder="1" applyAlignment="1" applyProtection="1">
      <alignment horizontal="left" vertical="top" wrapText="1"/>
      <protection/>
    </xf>
    <xf numFmtId="0" fontId="2" fillId="35" borderId="29" xfId="53" applyFont="1" applyFill="1" applyBorder="1" applyAlignment="1" applyProtection="1">
      <alignment horizontal="center" vertical="center"/>
      <protection/>
    </xf>
    <xf numFmtId="0" fontId="2" fillId="35" borderId="25" xfId="53" applyFont="1" applyFill="1" applyBorder="1" applyAlignment="1" applyProtection="1">
      <alignment horizontal="right" vertical="center"/>
      <protection/>
    </xf>
    <xf numFmtId="0" fontId="2" fillId="35" borderId="30" xfId="53" applyFont="1" applyFill="1" applyBorder="1" applyAlignment="1" applyProtection="1">
      <alignment horizontal="right" vertical="center"/>
      <protection/>
    </xf>
    <xf numFmtId="182" fontId="6" fillId="35" borderId="0" xfId="53" applyNumberFormat="1" applyFont="1" applyFill="1" applyBorder="1" applyAlignment="1" applyProtection="1">
      <alignment horizontal="center" vertical="center"/>
      <protection/>
    </xf>
    <xf numFmtId="1" fontId="2" fillId="35" borderId="25" xfId="53" applyNumberFormat="1" applyFont="1" applyFill="1" applyBorder="1" applyAlignment="1">
      <alignment horizontal="center" vertical="center"/>
      <protection/>
    </xf>
    <xf numFmtId="0" fontId="2" fillId="35" borderId="25" xfId="53" applyNumberFormat="1" applyFont="1" applyFill="1" applyBorder="1" applyAlignment="1">
      <alignment horizontal="center" vertical="center"/>
      <protection/>
    </xf>
    <xf numFmtId="1" fontId="2" fillId="35" borderId="30" xfId="53" applyNumberFormat="1" applyFont="1" applyFill="1" applyBorder="1" applyAlignment="1">
      <alignment horizontal="center" vertical="center" wrapText="1"/>
      <protection/>
    </xf>
    <xf numFmtId="49" fontId="6" fillId="35" borderId="108" xfId="53" applyNumberFormat="1" applyFont="1" applyFill="1" applyBorder="1" applyAlignment="1" applyProtection="1">
      <alignment horizontal="center" vertical="center"/>
      <protection/>
    </xf>
    <xf numFmtId="49" fontId="6" fillId="35" borderId="45" xfId="53" applyNumberFormat="1" applyFont="1" applyFill="1" applyBorder="1" applyAlignment="1" applyProtection="1">
      <alignment horizontal="center" vertical="center"/>
      <protection/>
    </xf>
    <xf numFmtId="182" fontId="6" fillId="35" borderId="45" xfId="53" applyNumberFormat="1" applyFont="1" applyFill="1" applyBorder="1" applyAlignment="1" applyProtection="1">
      <alignment horizontal="center" vertical="center"/>
      <protection/>
    </xf>
    <xf numFmtId="1" fontId="6" fillId="35" borderId="45" xfId="53" applyNumberFormat="1" applyFont="1" applyFill="1" applyBorder="1" applyAlignment="1" applyProtection="1">
      <alignment horizontal="center" vertical="center"/>
      <protection/>
    </xf>
    <xf numFmtId="180" fontId="6" fillId="35" borderId="45" xfId="53" applyNumberFormat="1" applyFont="1" applyFill="1" applyBorder="1" applyAlignment="1">
      <alignment horizontal="center" vertical="center" wrapText="1"/>
      <protection/>
    </xf>
    <xf numFmtId="0" fontId="6" fillId="35" borderId="45" xfId="53" applyNumberFormat="1" applyFont="1" applyFill="1" applyBorder="1" applyAlignment="1" applyProtection="1">
      <alignment horizontal="center" vertical="center"/>
      <protection/>
    </xf>
    <xf numFmtId="0" fontId="6" fillId="35" borderId="54" xfId="53" applyNumberFormat="1" applyFont="1" applyFill="1" applyBorder="1" applyAlignment="1" applyProtection="1">
      <alignment horizontal="center" vertical="center"/>
      <protection/>
    </xf>
    <xf numFmtId="0" fontId="2" fillId="35" borderId="101" xfId="53" applyFont="1" applyFill="1" applyBorder="1" applyAlignment="1">
      <alignment horizontal="center" vertical="center" wrapText="1"/>
      <protection/>
    </xf>
    <xf numFmtId="180" fontId="6" fillId="35" borderId="46" xfId="53" applyNumberFormat="1" applyFont="1" applyFill="1" applyBorder="1" applyAlignment="1" applyProtection="1">
      <alignment horizontal="right" vertical="top" wrapText="1"/>
      <protection/>
    </xf>
    <xf numFmtId="0" fontId="2" fillId="35" borderId="46" xfId="53" applyFont="1" applyFill="1" applyBorder="1" applyAlignment="1" applyProtection="1">
      <alignment horizontal="center" vertical="center"/>
      <protection/>
    </xf>
    <xf numFmtId="0" fontId="2" fillId="35" borderId="46" xfId="53" applyFont="1" applyFill="1" applyBorder="1" applyAlignment="1" applyProtection="1">
      <alignment horizontal="right" vertical="center"/>
      <protection/>
    </xf>
    <xf numFmtId="182" fontId="6" fillId="35" borderId="46" xfId="53" applyNumberFormat="1" applyFont="1" applyFill="1" applyBorder="1" applyAlignment="1" applyProtection="1">
      <alignment horizontal="center" vertical="center"/>
      <protection/>
    </xf>
    <xf numFmtId="1" fontId="2" fillId="35" borderId="46" xfId="53" applyNumberFormat="1" applyFont="1" applyFill="1" applyBorder="1" applyAlignment="1">
      <alignment horizontal="center" vertical="center"/>
      <protection/>
    </xf>
    <xf numFmtId="0" fontId="2" fillId="35" borderId="46" xfId="53" applyNumberFormat="1" applyFont="1" applyFill="1" applyBorder="1" applyAlignment="1">
      <alignment horizontal="center" vertical="center"/>
      <protection/>
    </xf>
    <xf numFmtId="1" fontId="2" fillId="35" borderId="46" xfId="53" applyNumberFormat="1" applyFont="1" applyFill="1" applyBorder="1" applyAlignment="1">
      <alignment horizontal="center" vertical="center" wrapText="1"/>
      <protection/>
    </xf>
    <xf numFmtId="0" fontId="2" fillId="35" borderId="46" xfId="53" applyNumberFormat="1" applyFont="1" applyFill="1" applyBorder="1" applyAlignment="1">
      <alignment horizontal="center" vertical="center" wrapText="1"/>
      <protection/>
    </xf>
    <xf numFmtId="0" fontId="2" fillId="35" borderId="53" xfId="53" applyNumberFormat="1" applyFont="1" applyFill="1" applyBorder="1" applyAlignment="1">
      <alignment horizontal="center" vertical="center" wrapText="1"/>
      <protection/>
    </xf>
    <xf numFmtId="182" fontId="6" fillId="35" borderId="131" xfId="53" applyNumberFormat="1" applyFont="1" applyFill="1" applyBorder="1" applyAlignment="1">
      <alignment horizontal="center" vertical="center"/>
      <protection/>
    </xf>
    <xf numFmtId="1" fontId="6" fillId="35" borderId="131" xfId="53" applyNumberFormat="1" applyFont="1" applyFill="1" applyBorder="1" applyAlignment="1">
      <alignment horizontal="center" vertical="center"/>
      <protection/>
    </xf>
    <xf numFmtId="1" fontId="6" fillId="35" borderId="129" xfId="53" applyNumberFormat="1" applyFont="1" applyFill="1" applyBorder="1" applyAlignment="1">
      <alignment horizontal="center" vertical="center"/>
      <protection/>
    </xf>
    <xf numFmtId="1" fontId="6" fillId="35" borderId="130" xfId="53" applyNumberFormat="1" applyFont="1" applyFill="1" applyBorder="1" applyAlignment="1">
      <alignment horizontal="center" vertical="center"/>
      <protection/>
    </xf>
    <xf numFmtId="0" fontId="6" fillId="35" borderId="77" xfId="53" applyFont="1" applyFill="1" applyBorder="1" applyAlignment="1">
      <alignment vertical="center"/>
      <protection/>
    </xf>
    <xf numFmtId="182" fontId="6" fillId="35" borderId="52" xfId="53" applyNumberFormat="1" applyFont="1" applyFill="1" applyBorder="1" applyAlignment="1">
      <alignment horizontal="center" vertical="center"/>
      <protection/>
    </xf>
    <xf numFmtId="0" fontId="6" fillId="35" borderId="78" xfId="53" applyFont="1" applyFill="1" applyBorder="1" applyAlignment="1">
      <alignment vertical="center"/>
      <protection/>
    </xf>
    <xf numFmtId="1" fontId="6" fillId="35" borderId="52" xfId="53" applyNumberFormat="1" applyFont="1" applyFill="1" applyBorder="1" applyAlignment="1">
      <alignment horizontal="center" vertical="center"/>
      <protection/>
    </xf>
    <xf numFmtId="1" fontId="6" fillId="35" borderId="88" xfId="53" applyNumberFormat="1" applyFont="1" applyFill="1" applyBorder="1" applyAlignment="1">
      <alignment horizontal="center" vertical="center"/>
      <protection/>
    </xf>
    <xf numFmtId="1" fontId="6" fillId="35" borderId="75" xfId="53" applyNumberFormat="1" applyFont="1" applyFill="1" applyBorder="1" applyAlignment="1">
      <alignment horizontal="center" vertical="center"/>
      <protection/>
    </xf>
    <xf numFmtId="1" fontId="6" fillId="35" borderId="76" xfId="53" applyNumberFormat="1" applyFont="1" applyFill="1" applyBorder="1" applyAlignment="1">
      <alignment horizontal="center" vertical="center"/>
      <protection/>
    </xf>
    <xf numFmtId="0" fontId="2" fillId="35" borderId="57" xfId="53" applyNumberFormat="1" applyFont="1" applyFill="1" applyBorder="1" applyAlignment="1" applyProtection="1">
      <alignment horizontal="center" vertical="center"/>
      <protection/>
    </xf>
    <xf numFmtId="0" fontId="2" fillId="35" borderId="43" xfId="53" applyNumberFormat="1" applyFont="1" applyFill="1" applyBorder="1" applyAlignment="1" applyProtection="1">
      <alignment horizontal="center" vertical="center"/>
      <protection/>
    </xf>
    <xf numFmtId="0" fontId="2" fillId="35" borderId="191" xfId="53" applyFont="1" applyFill="1" applyBorder="1" applyAlignment="1">
      <alignment horizontal="center" vertical="center"/>
      <protection/>
    </xf>
    <xf numFmtId="0" fontId="2" fillId="35" borderId="192" xfId="53" applyFont="1" applyFill="1" applyBorder="1" applyAlignment="1">
      <alignment horizontal="center" vertical="center"/>
      <protection/>
    </xf>
    <xf numFmtId="0" fontId="2" fillId="35" borderId="55" xfId="53" applyNumberFormat="1" applyFont="1" applyFill="1" applyBorder="1" applyAlignment="1" applyProtection="1">
      <alignment horizontal="center" vertical="center"/>
      <protection/>
    </xf>
    <xf numFmtId="0" fontId="2" fillId="35" borderId="24" xfId="53" applyNumberFormat="1" applyFont="1" applyFill="1" applyBorder="1" applyAlignment="1" applyProtection="1">
      <alignment horizontal="center" vertical="center"/>
      <protection/>
    </xf>
    <xf numFmtId="0" fontId="2" fillId="35" borderId="56" xfId="53" applyNumberFormat="1" applyFont="1" applyFill="1" applyBorder="1" applyAlignment="1" applyProtection="1">
      <alignment horizontal="center" vertical="center"/>
      <protection/>
    </xf>
    <xf numFmtId="0" fontId="2" fillId="35" borderId="26" xfId="53" applyNumberFormat="1" applyFont="1" applyFill="1" applyBorder="1" applyAlignment="1" applyProtection="1">
      <alignment horizontal="center" vertical="center"/>
      <protection/>
    </xf>
    <xf numFmtId="0" fontId="2" fillId="35" borderId="193" xfId="53" applyFont="1" applyFill="1" applyBorder="1" applyAlignment="1">
      <alignment horizontal="center" vertical="center"/>
      <protection/>
    </xf>
    <xf numFmtId="0" fontId="2" fillId="35" borderId="0" xfId="53" applyFont="1" applyFill="1" applyAlignment="1">
      <alignment horizontal="center" vertical="center"/>
      <protection/>
    </xf>
    <xf numFmtId="180" fontId="2" fillId="35" borderId="51" xfId="53" applyNumberFormat="1" applyFont="1" applyFill="1" applyBorder="1" applyAlignment="1" applyProtection="1">
      <alignment horizontal="center" vertical="center"/>
      <protection/>
    </xf>
    <xf numFmtId="180" fontId="2" fillId="35" borderId="52" xfId="53" applyNumberFormat="1" applyFont="1" applyFill="1" applyBorder="1" applyAlignment="1" applyProtection="1">
      <alignment horizontal="center" vertical="center"/>
      <protection/>
    </xf>
    <xf numFmtId="180" fontId="2" fillId="35" borderId="0" xfId="53" applyNumberFormat="1" applyFont="1" applyFill="1" applyBorder="1" applyAlignment="1" applyProtection="1">
      <alignment horizontal="right" vertical="center"/>
      <protection/>
    </xf>
    <xf numFmtId="180" fontId="5" fillId="35" borderId="0" xfId="53" applyNumberFormat="1" applyFont="1" applyFill="1" applyBorder="1" applyAlignment="1" applyProtection="1">
      <alignment horizontal="right" vertical="center"/>
      <protection/>
    </xf>
    <xf numFmtId="186" fontId="2" fillId="35" borderId="0" xfId="53" applyNumberFormat="1" applyFont="1" applyFill="1" applyBorder="1" applyAlignment="1" applyProtection="1">
      <alignment horizontal="right" vertical="center"/>
      <protection/>
    </xf>
    <xf numFmtId="180" fontId="2" fillId="35" borderId="0" xfId="53" applyNumberFormat="1" applyFont="1" applyFill="1" applyBorder="1" applyAlignment="1" applyProtection="1">
      <alignment horizontal="center" vertical="center"/>
      <protection/>
    </xf>
    <xf numFmtId="186" fontId="2" fillId="35" borderId="0" xfId="53" applyNumberFormat="1" applyFont="1" applyFill="1" applyBorder="1" applyAlignment="1" applyProtection="1">
      <alignment horizontal="center" vertical="center"/>
      <protection/>
    </xf>
    <xf numFmtId="181" fontId="2" fillId="35" borderId="0" xfId="53" applyNumberFormat="1" applyFont="1" applyFill="1" applyBorder="1" applyAlignment="1" applyProtection="1">
      <alignment horizontal="center" vertical="center"/>
      <protection/>
    </xf>
    <xf numFmtId="191" fontId="6" fillId="35" borderId="12" xfId="53" applyNumberFormat="1" applyFont="1" applyFill="1" applyBorder="1" applyAlignment="1" applyProtection="1">
      <alignment horizontal="center" vertical="center"/>
      <protection/>
    </xf>
    <xf numFmtId="181" fontId="2" fillId="35" borderId="12" xfId="53" applyNumberFormat="1" applyFont="1" applyFill="1" applyBorder="1" applyAlignment="1" applyProtection="1">
      <alignment horizontal="center" vertical="center"/>
      <protection/>
    </xf>
    <xf numFmtId="187" fontId="2" fillId="35" borderId="0" xfId="53" applyNumberFormat="1" applyFont="1" applyFill="1" applyBorder="1" applyAlignment="1" applyProtection="1">
      <alignment horizontal="center" vertical="center"/>
      <protection/>
    </xf>
    <xf numFmtId="0" fontId="2" fillId="35" borderId="0" xfId="53" applyFont="1" applyFill="1" applyBorder="1" applyAlignment="1">
      <alignment horizontal="left" vertical="center" wrapText="1"/>
      <protection/>
    </xf>
    <xf numFmtId="0" fontId="6" fillId="35" borderId="0" xfId="53" applyFont="1" applyFill="1" applyBorder="1" applyAlignment="1">
      <alignment horizontal="right" vertical="center" wrapText="1"/>
      <protection/>
    </xf>
    <xf numFmtId="0" fontId="6" fillId="35" borderId="0" xfId="53" applyFont="1" applyFill="1" applyBorder="1" applyAlignment="1">
      <alignment horizontal="center" vertical="center" wrapText="1"/>
      <protection/>
    </xf>
    <xf numFmtId="1" fontId="6" fillId="35" borderId="0" xfId="53" applyNumberFormat="1" applyFont="1" applyFill="1" applyBorder="1" applyAlignment="1">
      <alignment horizontal="center" vertical="center" wrapText="1"/>
      <protection/>
    </xf>
    <xf numFmtId="182" fontId="6" fillId="35" borderId="0" xfId="53" applyNumberFormat="1" applyFont="1" applyFill="1" applyBorder="1" applyAlignment="1">
      <alignment horizontal="center" vertical="center" wrapText="1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2" fillId="35" borderId="0" xfId="53" applyFont="1" applyFill="1" applyBorder="1" applyAlignment="1" applyProtection="1">
      <alignment horizontal="right" vertical="center"/>
      <protection/>
    </xf>
    <xf numFmtId="180" fontId="2" fillId="35" borderId="0" xfId="53" applyNumberFormat="1" applyFont="1" applyFill="1" applyBorder="1" applyAlignment="1" applyProtection="1">
      <alignment horizontal="left" vertical="center" wrapText="1"/>
      <protection/>
    </xf>
    <xf numFmtId="0" fontId="2" fillId="35" borderId="0" xfId="53" applyNumberFormat="1" applyFont="1" applyFill="1" applyBorder="1" applyAlignment="1" applyProtection="1">
      <alignment horizontal="center" vertical="center"/>
      <protection/>
    </xf>
    <xf numFmtId="0" fontId="2" fillId="35" borderId="0" xfId="53" applyFont="1" applyFill="1" applyBorder="1" applyAlignment="1">
      <alignment horizontal="left" wrapText="1"/>
      <protection/>
    </xf>
    <xf numFmtId="0" fontId="7" fillId="35" borderId="0" xfId="53" applyFont="1" applyFill="1" applyBorder="1" applyAlignment="1">
      <alignment horizontal="center" wrapText="1"/>
      <protection/>
    </xf>
    <xf numFmtId="180" fontId="7" fillId="35" borderId="0" xfId="53" applyNumberFormat="1" applyFont="1" applyFill="1" applyBorder="1" applyAlignment="1" applyProtection="1">
      <alignment horizontal="left" vertical="center" wrapText="1"/>
      <protection/>
    </xf>
    <xf numFmtId="0" fontId="7" fillId="35" borderId="0" xfId="53" applyFont="1" applyFill="1" applyBorder="1" applyAlignment="1">
      <alignment horizontal="left" wrapText="1"/>
      <protection/>
    </xf>
    <xf numFmtId="0" fontId="2" fillId="35" borderId="20" xfId="53" applyNumberFormat="1" applyFont="1" applyFill="1" applyBorder="1" applyAlignment="1" applyProtection="1">
      <alignment horizontal="center" vertical="center"/>
      <protection/>
    </xf>
    <xf numFmtId="0" fontId="2" fillId="35" borderId="20" xfId="53" applyFont="1" applyFill="1" applyBorder="1" applyAlignment="1">
      <alignment horizontal="center" vertical="center" wrapText="1"/>
      <protection/>
    </xf>
    <xf numFmtId="0" fontId="2" fillId="35" borderId="57" xfId="53" applyNumberFormat="1" applyFont="1" applyFill="1" applyBorder="1" applyAlignment="1">
      <alignment horizontal="center" vertical="center" wrapText="1"/>
      <protection/>
    </xf>
    <xf numFmtId="0" fontId="2" fillId="35" borderId="13" xfId="53" applyNumberFormat="1" applyFont="1" applyFill="1" applyBorder="1" applyAlignment="1">
      <alignment horizontal="center" vertical="center" wrapText="1"/>
      <protection/>
    </xf>
    <xf numFmtId="0" fontId="2" fillId="35" borderId="36" xfId="53" applyNumberFormat="1" applyFont="1" applyFill="1" applyBorder="1" applyAlignment="1">
      <alignment horizontal="center" vertical="center" wrapText="1"/>
      <protection/>
    </xf>
    <xf numFmtId="0" fontId="2" fillId="35" borderId="43" xfId="53" applyNumberFormat="1" applyFont="1" applyFill="1" applyBorder="1" applyAlignment="1">
      <alignment horizontal="center" vertical="center" wrapText="1"/>
      <protection/>
    </xf>
    <xf numFmtId="0" fontId="2" fillId="35" borderId="20" xfId="53" applyNumberFormat="1" applyFont="1" applyFill="1" applyBorder="1" applyAlignment="1">
      <alignment horizontal="center" vertical="center" wrapText="1"/>
      <protection/>
    </xf>
    <xf numFmtId="49" fontId="2" fillId="35" borderId="12" xfId="53" applyNumberFormat="1" applyFont="1" applyFill="1" applyBorder="1" applyAlignment="1">
      <alignment horizontal="right" vertical="center" wrapText="1"/>
      <protection/>
    </xf>
    <xf numFmtId="0" fontId="2" fillId="35" borderId="34" xfId="53" applyFont="1" applyFill="1" applyBorder="1" applyAlignment="1">
      <alignment horizontal="center" vertical="center" wrapText="1"/>
      <protection/>
    </xf>
    <xf numFmtId="0" fontId="6" fillId="35" borderId="12" xfId="53" applyNumberFormat="1" applyFont="1" applyFill="1" applyBorder="1" applyAlignment="1">
      <alignment horizontal="center" vertical="center"/>
      <protection/>
    </xf>
    <xf numFmtId="1" fontId="2" fillId="35" borderId="61" xfId="53" applyNumberFormat="1" applyFont="1" applyFill="1" applyBorder="1" applyAlignment="1">
      <alignment horizontal="center" vertical="center"/>
      <protection/>
    </xf>
    <xf numFmtId="0" fontId="2" fillId="35" borderId="100" xfId="53" applyFont="1" applyFill="1" applyBorder="1" applyAlignment="1">
      <alignment horizontal="center" vertical="center" wrapText="1"/>
      <protection/>
    </xf>
    <xf numFmtId="1" fontId="2" fillId="35" borderId="33" xfId="53" applyNumberFormat="1" applyFont="1" applyFill="1" applyBorder="1" applyAlignment="1">
      <alignment horizontal="left" vertical="center" wrapText="1"/>
      <protection/>
    </xf>
    <xf numFmtId="0" fontId="2" fillId="35" borderId="28" xfId="53" applyFont="1" applyFill="1" applyBorder="1" applyAlignment="1">
      <alignment horizontal="center" vertical="top" wrapText="1"/>
      <protection/>
    </xf>
    <xf numFmtId="181" fontId="2" fillId="35" borderId="20" xfId="53" applyNumberFormat="1" applyFont="1" applyFill="1" applyBorder="1" applyAlignment="1" applyProtection="1">
      <alignment horizontal="center" vertical="center"/>
      <protection/>
    </xf>
    <xf numFmtId="182" fontId="6" fillId="35" borderId="74" xfId="53" applyNumberFormat="1" applyFont="1" applyFill="1" applyBorder="1" applyAlignment="1" applyProtection="1">
      <alignment horizontal="center" vertical="center"/>
      <protection/>
    </xf>
    <xf numFmtId="0" fontId="6" fillId="35" borderId="28" xfId="53" applyFont="1" applyFill="1" applyBorder="1" applyAlignment="1">
      <alignment horizontal="center" vertical="center" wrapText="1"/>
      <protection/>
    </xf>
    <xf numFmtId="1" fontId="6" fillId="35" borderId="13" xfId="53" applyNumberFormat="1" applyFont="1" applyFill="1" applyBorder="1" applyAlignment="1">
      <alignment horizontal="center" vertical="center" wrapText="1"/>
      <protection/>
    </xf>
    <xf numFmtId="0" fontId="6" fillId="35" borderId="13" xfId="53" applyFont="1" applyFill="1" applyBorder="1" applyAlignment="1">
      <alignment horizontal="center" vertical="center" wrapText="1"/>
      <protection/>
    </xf>
    <xf numFmtId="0" fontId="6" fillId="35" borderId="20" xfId="53" applyFont="1" applyFill="1" applyBorder="1" applyAlignment="1">
      <alignment horizontal="center" vertical="center" wrapText="1"/>
      <protection/>
    </xf>
    <xf numFmtId="0" fontId="2" fillId="35" borderId="57" xfId="53" applyFont="1" applyFill="1" applyBorder="1" applyAlignment="1">
      <alignment horizontal="center" vertical="center" wrapText="1"/>
      <protection/>
    </xf>
    <xf numFmtId="0" fontId="2" fillId="35" borderId="36" xfId="53" applyFont="1" applyFill="1" applyBorder="1" applyAlignment="1">
      <alignment horizontal="center" vertical="center" wrapText="1"/>
      <protection/>
    </xf>
    <xf numFmtId="1" fontId="5" fillId="35" borderId="12" xfId="53" applyNumberFormat="1" applyFont="1" applyFill="1" applyBorder="1" applyAlignment="1">
      <alignment horizontal="right" vertical="center" wrapText="1"/>
      <protection/>
    </xf>
    <xf numFmtId="1" fontId="6" fillId="35" borderId="10" xfId="53" applyNumberFormat="1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>
      <alignment horizontal="center" vertical="center"/>
      <protection/>
    </xf>
    <xf numFmtId="1" fontId="2" fillId="35" borderId="12" xfId="53" applyNumberFormat="1" applyFont="1" applyFill="1" applyBorder="1" applyAlignment="1">
      <alignment horizontal="left" vertical="center" wrapText="1"/>
      <protection/>
    </xf>
    <xf numFmtId="49" fontId="6" fillId="35" borderId="12" xfId="53" applyNumberFormat="1" applyFont="1" applyFill="1" applyBorder="1" applyAlignment="1">
      <alignment horizontal="center" vertical="center"/>
      <protection/>
    </xf>
    <xf numFmtId="49" fontId="5" fillId="35" borderId="12" xfId="53" applyNumberFormat="1" applyFont="1" applyFill="1" applyBorder="1" applyAlignment="1">
      <alignment horizontal="center" vertical="center"/>
      <protection/>
    </xf>
    <xf numFmtId="0" fontId="5" fillId="35" borderId="12" xfId="53" applyFont="1" applyFill="1" applyBorder="1" applyAlignment="1">
      <alignment horizontal="center" vertical="center" wrapText="1"/>
      <protection/>
    </xf>
    <xf numFmtId="182" fontId="6" fillId="35" borderId="33" xfId="53" applyNumberFormat="1" applyFont="1" applyFill="1" applyBorder="1" applyAlignment="1">
      <alignment horizontal="center" vertical="center" wrapText="1"/>
      <protection/>
    </xf>
    <xf numFmtId="1" fontId="6" fillId="35" borderId="12" xfId="53" applyNumberFormat="1" applyFont="1" applyFill="1" applyBorder="1" applyAlignment="1">
      <alignment horizontal="center" vertical="center"/>
      <protection/>
    </xf>
    <xf numFmtId="182" fontId="2" fillId="35" borderId="59" xfId="53" applyNumberFormat="1" applyFont="1" applyFill="1" applyBorder="1" applyAlignment="1">
      <alignment horizontal="center" vertical="center" wrapText="1"/>
      <protection/>
    </xf>
    <xf numFmtId="0" fontId="2" fillId="35" borderId="38" xfId="53" applyFont="1" applyFill="1" applyBorder="1" applyAlignment="1">
      <alignment horizontal="center" vertical="center" wrapText="1"/>
      <protection/>
    </xf>
    <xf numFmtId="0" fontId="2" fillId="35" borderId="117" xfId="53" applyFont="1" applyFill="1" applyBorder="1" applyAlignment="1">
      <alignment horizontal="center" vertical="center" wrapText="1"/>
      <protection/>
    </xf>
    <xf numFmtId="0" fontId="2" fillId="35" borderId="59" xfId="53" applyFont="1" applyFill="1" applyBorder="1" applyAlignment="1">
      <alignment horizontal="center" vertical="center" wrapText="1"/>
      <protection/>
    </xf>
    <xf numFmtId="0" fontId="2" fillId="35" borderId="39" xfId="53" applyFont="1" applyFill="1" applyBorder="1" applyAlignment="1">
      <alignment horizontal="center" vertical="center" wrapText="1"/>
      <protection/>
    </xf>
    <xf numFmtId="0" fontId="2" fillId="35" borderId="14" xfId="53" applyNumberFormat="1" applyFont="1" applyFill="1" applyBorder="1" applyAlignment="1" applyProtection="1">
      <alignment horizontal="center" vertical="center"/>
      <protection/>
    </xf>
    <xf numFmtId="49" fontId="2" fillId="35" borderId="37" xfId="53" applyNumberFormat="1" applyFont="1" applyFill="1" applyBorder="1" applyAlignment="1">
      <alignment vertical="center" wrapText="1"/>
      <protection/>
    </xf>
    <xf numFmtId="49" fontId="5" fillId="35" borderId="12" xfId="53" applyNumberFormat="1" applyFont="1" applyFill="1" applyBorder="1" applyAlignment="1">
      <alignment horizontal="right" vertical="center" wrapText="1"/>
      <protection/>
    </xf>
    <xf numFmtId="1" fontId="12" fillId="35" borderId="12" xfId="53" applyNumberFormat="1" applyFont="1" applyFill="1" applyBorder="1" applyAlignment="1">
      <alignment horizontal="right" vertical="center" wrapText="1"/>
      <protection/>
    </xf>
    <xf numFmtId="1" fontId="6" fillId="35" borderId="33" xfId="53" applyNumberFormat="1" applyFont="1" applyFill="1" applyBorder="1" applyAlignment="1">
      <alignment horizontal="left" vertical="center" wrapText="1"/>
      <protection/>
    </xf>
    <xf numFmtId="0" fontId="6" fillId="35" borderId="103" xfId="53" applyFont="1" applyFill="1" applyBorder="1" applyAlignment="1">
      <alignment horizontal="center" vertical="center" wrapText="1"/>
      <protection/>
    </xf>
    <xf numFmtId="0" fontId="2" fillId="35" borderId="33" xfId="53" applyNumberFormat="1" applyFont="1" applyFill="1" applyBorder="1" applyAlignment="1">
      <alignment horizontal="center" vertical="center" wrapText="1"/>
      <protection/>
    </xf>
    <xf numFmtId="0" fontId="6" fillId="35" borderId="33" xfId="53" applyNumberFormat="1" applyFont="1" applyFill="1" applyBorder="1" applyAlignment="1">
      <alignment horizontal="center" vertical="center" wrapText="1"/>
      <protection/>
    </xf>
    <xf numFmtId="189" fontId="6" fillId="35" borderId="33" xfId="53" applyNumberFormat="1" applyFont="1" applyFill="1" applyBorder="1" applyAlignment="1" applyProtection="1">
      <alignment horizontal="center" vertical="center"/>
      <protection/>
    </xf>
    <xf numFmtId="1" fontId="6" fillId="35" borderId="33" xfId="53" applyNumberFormat="1" applyFont="1" applyFill="1" applyBorder="1" applyAlignment="1">
      <alignment horizontal="center" vertical="center"/>
      <protection/>
    </xf>
    <xf numFmtId="180" fontId="7" fillId="35" borderId="33" xfId="53" applyNumberFormat="1" applyFont="1" applyFill="1" applyBorder="1" applyAlignment="1" applyProtection="1">
      <alignment vertical="center"/>
      <protection/>
    </xf>
    <xf numFmtId="180" fontId="7" fillId="35" borderId="80" xfId="53" applyNumberFormat="1" applyFont="1" applyFill="1" applyBorder="1" applyAlignment="1" applyProtection="1">
      <alignment vertical="center"/>
      <protection/>
    </xf>
    <xf numFmtId="49" fontId="2" fillId="35" borderId="44" xfId="53" applyNumberFormat="1" applyFont="1" applyFill="1" applyBorder="1" applyAlignment="1">
      <alignment vertical="center" wrapText="1"/>
      <protection/>
    </xf>
    <xf numFmtId="0" fontId="6" fillId="35" borderId="12" xfId="53" applyNumberFormat="1" applyFont="1" applyFill="1" applyBorder="1" applyAlignment="1" applyProtection="1">
      <alignment horizontal="center" vertical="center"/>
      <protection/>
    </xf>
    <xf numFmtId="182" fontId="6" fillId="35" borderId="12" xfId="53" applyNumberFormat="1" applyFont="1" applyFill="1" applyBorder="1" applyAlignment="1">
      <alignment horizontal="center" vertical="center" wrapText="1"/>
      <protection/>
    </xf>
    <xf numFmtId="1" fontId="2" fillId="35" borderId="13" xfId="53" applyNumberFormat="1" applyFont="1" applyFill="1" applyBorder="1" applyAlignment="1">
      <alignment horizontal="center" vertical="center" wrapText="1"/>
      <protection/>
    </xf>
    <xf numFmtId="49" fontId="2" fillId="35" borderId="33" xfId="53" applyNumberFormat="1" applyFont="1" applyFill="1" applyBorder="1" applyAlignment="1">
      <alignment horizontal="left" vertical="center" wrapText="1"/>
      <protection/>
    </xf>
    <xf numFmtId="49" fontId="2" fillId="35" borderId="73" xfId="53" applyNumberFormat="1" applyFont="1" applyFill="1" applyBorder="1" applyAlignment="1">
      <alignment horizontal="left" vertical="center" wrapText="1"/>
      <protection/>
    </xf>
    <xf numFmtId="49" fontId="2" fillId="35" borderId="12" xfId="53" applyNumberFormat="1" applyFont="1" applyFill="1" applyBorder="1" applyAlignment="1">
      <alignment horizontal="left" vertical="center" wrapText="1"/>
      <protection/>
    </xf>
    <xf numFmtId="0" fontId="2" fillId="35" borderId="91" xfId="53" applyFont="1" applyFill="1" applyBorder="1" applyAlignment="1">
      <alignment horizontal="center" vertical="center" wrapText="1"/>
      <protection/>
    </xf>
    <xf numFmtId="0" fontId="2" fillId="35" borderId="40" xfId="53" applyFont="1" applyFill="1" applyBorder="1" applyAlignment="1">
      <alignment horizontal="center" vertical="center" wrapText="1"/>
      <protection/>
    </xf>
    <xf numFmtId="0" fontId="2" fillId="35" borderId="41" xfId="53" applyFont="1" applyFill="1" applyBorder="1" applyAlignment="1">
      <alignment horizontal="center" vertical="center" wrapText="1"/>
      <protection/>
    </xf>
    <xf numFmtId="0" fontId="6" fillId="35" borderId="45" xfId="53" applyNumberFormat="1" applyFont="1" applyFill="1" applyBorder="1" applyAlignment="1">
      <alignment horizontal="center" vertical="center"/>
      <protection/>
    </xf>
    <xf numFmtId="49" fontId="6" fillId="35" borderId="45" xfId="53" applyNumberFormat="1" applyFont="1" applyFill="1" applyBorder="1" applyAlignment="1">
      <alignment horizontal="center" vertical="center"/>
      <protection/>
    </xf>
    <xf numFmtId="182" fontId="6" fillId="35" borderId="45" xfId="53" applyNumberFormat="1" applyFont="1" applyFill="1" applyBorder="1" applyAlignment="1">
      <alignment horizontal="center" vertical="center" wrapText="1"/>
      <protection/>
    </xf>
    <xf numFmtId="1" fontId="6" fillId="35" borderId="45" xfId="53" applyNumberFormat="1" applyFont="1" applyFill="1" applyBorder="1" applyAlignment="1">
      <alignment horizontal="center" vertical="center"/>
      <protection/>
    </xf>
    <xf numFmtId="180" fontId="2" fillId="35" borderId="45" xfId="53" applyNumberFormat="1" applyFont="1" applyFill="1" applyBorder="1" applyAlignment="1">
      <alignment horizontal="center" vertical="center" wrapText="1"/>
      <protection/>
    </xf>
    <xf numFmtId="1" fontId="2" fillId="35" borderId="45" xfId="53" applyNumberFormat="1" applyFont="1" applyFill="1" applyBorder="1" applyAlignment="1">
      <alignment horizontal="center" vertical="center" wrapText="1"/>
      <protection/>
    </xf>
    <xf numFmtId="49" fontId="2" fillId="35" borderId="37" xfId="53" applyNumberFormat="1" applyFont="1" applyFill="1" applyBorder="1" applyAlignment="1">
      <alignment horizontal="left" vertical="center" wrapText="1"/>
      <protection/>
    </xf>
    <xf numFmtId="0" fontId="6" fillId="35" borderId="37" xfId="53" applyNumberFormat="1" applyFont="1" applyFill="1" applyBorder="1" applyAlignment="1">
      <alignment horizontal="center" vertical="center"/>
      <protection/>
    </xf>
    <xf numFmtId="49" fontId="6" fillId="35" borderId="37" xfId="53" applyNumberFormat="1" applyFont="1" applyFill="1" applyBorder="1" applyAlignment="1">
      <alignment horizontal="center" vertical="center"/>
      <protection/>
    </xf>
    <xf numFmtId="0" fontId="6" fillId="35" borderId="37" xfId="53" applyNumberFormat="1" applyFont="1" applyFill="1" applyBorder="1" applyAlignment="1" applyProtection="1">
      <alignment horizontal="center" vertical="center"/>
      <protection/>
    </xf>
    <xf numFmtId="1" fontId="6" fillId="35" borderId="37" xfId="53" applyNumberFormat="1" applyFont="1" applyFill="1" applyBorder="1" applyAlignment="1">
      <alignment horizontal="center" vertical="center"/>
      <protection/>
    </xf>
    <xf numFmtId="180" fontId="2" fillId="35" borderId="37" xfId="53" applyNumberFormat="1" applyFont="1" applyFill="1" applyBorder="1" applyAlignment="1">
      <alignment horizontal="center" vertical="center" wrapText="1"/>
      <protection/>
    </xf>
    <xf numFmtId="0" fontId="2" fillId="35" borderId="155" xfId="53" applyFont="1" applyFill="1" applyBorder="1" applyAlignment="1">
      <alignment horizontal="center" vertical="center" wrapText="1"/>
      <protection/>
    </xf>
    <xf numFmtId="49" fontId="3" fillId="35" borderId="12" xfId="53" applyNumberFormat="1" applyFont="1" applyFill="1" applyBorder="1" applyAlignment="1">
      <alignment horizontal="center" vertical="center" wrapText="1"/>
      <protection/>
    </xf>
    <xf numFmtId="49" fontId="2" fillId="35" borderId="12" xfId="53" applyNumberFormat="1" applyFont="1" applyFill="1" applyBorder="1" applyAlignment="1">
      <alignment horizontal="center" vertical="center"/>
      <protection/>
    </xf>
    <xf numFmtId="182" fontId="6" fillId="35" borderId="12" xfId="53" applyNumberFormat="1" applyFont="1" applyFill="1" applyBorder="1" applyAlignment="1" applyProtection="1">
      <alignment horizontal="center" vertical="center"/>
      <protection/>
    </xf>
    <xf numFmtId="180" fontId="6" fillId="35" borderId="12" xfId="53" applyNumberFormat="1" applyFont="1" applyFill="1" applyBorder="1" applyAlignment="1">
      <alignment horizontal="center" vertical="center" wrapText="1"/>
      <protection/>
    </xf>
    <xf numFmtId="0" fontId="6" fillId="35" borderId="12" xfId="53" applyFont="1" applyFill="1" applyBorder="1" applyAlignment="1">
      <alignment horizontal="center" vertical="center" wrapText="1"/>
      <protection/>
    </xf>
    <xf numFmtId="49" fontId="2" fillId="35" borderId="12" xfId="53" applyNumberFormat="1" applyFont="1" applyFill="1" applyBorder="1" applyAlignment="1">
      <alignment horizontal="left" vertical="center" wrapText="1"/>
      <protection/>
    </xf>
    <xf numFmtId="49" fontId="2" fillId="35" borderId="12" xfId="53" applyNumberFormat="1" applyFont="1" applyFill="1" applyBorder="1" applyAlignment="1">
      <alignment horizontal="center" vertical="center" wrapText="1"/>
      <protection/>
    </xf>
    <xf numFmtId="180" fontId="2" fillId="35" borderId="12" xfId="53" applyNumberFormat="1" applyFont="1" applyFill="1" applyBorder="1" applyAlignment="1" applyProtection="1">
      <alignment horizontal="center" vertical="center" wrapText="1"/>
      <protection/>
    </xf>
    <xf numFmtId="182" fontId="2" fillId="35" borderId="12" xfId="53" applyNumberFormat="1" applyFont="1" applyFill="1" applyBorder="1" applyAlignment="1">
      <alignment horizontal="center" vertical="center" wrapText="1"/>
      <protection/>
    </xf>
    <xf numFmtId="1" fontId="6" fillId="35" borderId="12" xfId="53" applyNumberFormat="1" applyFont="1" applyFill="1" applyBorder="1" applyAlignment="1" applyProtection="1">
      <alignment horizontal="center" vertical="center"/>
      <protection/>
    </xf>
    <xf numFmtId="180" fontId="2" fillId="35" borderId="12" xfId="53" applyNumberFormat="1" applyFont="1" applyFill="1" applyBorder="1" applyAlignment="1">
      <alignment horizontal="center" vertical="center" wrapText="1"/>
      <protection/>
    </xf>
    <xf numFmtId="182" fontId="2" fillId="35" borderId="12" xfId="53" applyNumberFormat="1" applyFont="1" applyFill="1" applyBorder="1" applyAlignment="1" applyProtection="1">
      <alignment horizontal="center" vertical="center"/>
      <protection/>
    </xf>
    <xf numFmtId="1" fontId="2" fillId="35" borderId="12" xfId="53" applyNumberFormat="1" applyFont="1" applyFill="1" applyBorder="1" applyAlignment="1">
      <alignment horizontal="center" vertical="center" wrapText="1"/>
      <protection/>
    </xf>
    <xf numFmtId="49" fontId="3" fillId="35" borderId="79" xfId="53" applyNumberFormat="1" applyFont="1" applyFill="1" applyBorder="1" applyAlignment="1">
      <alignment horizontal="center" vertical="center" wrapText="1"/>
      <protection/>
    </xf>
    <xf numFmtId="181" fontId="2" fillId="35" borderId="33" xfId="53" applyNumberFormat="1" applyFont="1" applyFill="1" applyBorder="1" applyAlignment="1" applyProtection="1">
      <alignment horizontal="center" vertical="center"/>
      <protection/>
    </xf>
    <xf numFmtId="182" fontId="2" fillId="35" borderId="33" xfId="53" applyNumberFormat="1" applyFont="1" applyFill="1" applyBorder="1" applyAlignment="1" applyProtection="1">
      <alignment horizontal="center" vertical="center"/>
      <protection/>
    </xf>
    <xf numFmtId="1" fontId="6" fillId="35" borderId="33" xfId="53" applyNumberFormat="1" applyFont="1" applyFill="1" applyBorder="1" applyAlignment="1">
      <alignment horizontal="center" vertical="center" wrapText="1"/>
      <protection/>
    </xf>
    <xf numFmtId="49" fontId="3" fillId="35" borderId="48" xfId="53" applyNumberFormat="1" applyFont="1" applyFill="1" applyBorder="1" applyAlignment="1">
      <alignment horizontal="center" vertical="center" wrapText="1"/>
      <protection/>
    </xf>
    <xf numFmtId="0" fontId="2" fillId="35" borderId="35" xfId="53" applyFont="1" applyFill="1" applyBorder="1" applyAlignment="1">
      <alignment horizontal="center" vertical="center" wrapText="1"/>
      <protection/>
    </xf>
    <xf numFmtId="49" fontId="3" fillId="35" borderId="101" xfId="53" applyNumberFormat="1" applyFont="1" applyFill="1" applyBorder="1" applyAlignment="1">
      <alignment horizontal="center" vertical="center" wrapText="1"/>
      <protection/>
    </xf>
    <xf numFmtId="49" fontId="2" fillId="35" borderId="46" xfId="53" applyNumberFormat="1" applyFont="1" applyFill="1" applyBorder="1" applyAlignment="1">
      <alignment horizontal="left" vertical="center" wrapText="1"/>
      <protection/>
    </xf>
    <xf numFmtId="49" fontId="2" fillId="35" borderId="46" xfId="53" applyNumberFormat="1" applyFont="1" applyFill="1" applyBorder="1" applyAlignment="1">
      <alignment horizontal="center" vertical="center"/>
      <protection/>
    </xf>
    <xf numFmtId="0" fontId="2" fillId="35" borderId="46" xfId="53" applyNumberFormat="1" applyFont="1" applyFill="1" applyBorder="1" applyAlignment="1" applyProtection="1">
      <alignment horizontal="center" vertical="center"/>
      <protection/>
    </xf>
    <xf numFmtId="1" fontId="6" fillId="35" borderId="46" xfId="53" applyNumberFormat="1" applyFont="1" applyFill="1" applyBorder="1" applyAlignment="1">
      <alignment horizontal="center" vertical="center"/>
      <protection/>
    </xf>
    <xf numFmtId="180" fontId="6" fillId="35" borderId="46" xfId="53" applyNumberFormat="1" applyFont="1" applyFill="1" applyBorder="1" applyAlignment="1">
      <alignment horizontal="center" vertical="center" wrapText="1"/>
      <protection/>
    </xf>
    <xf numFmtId="0" fontId="6" fillId="35" borderId="46" xfId="53" applyNumberFormat="1" applyFont="1" applyFill="1" applyBorder="1" applyAlignment="1">
      <alignment horizontal="center" vertical="center"/>
      <protection/>
    </xf>
    <xf numFmtId="0" fontId="6" fillId="35" borderId="46" xfId="53" applyFont="1" applyFill="1" applyBorder="1" applyAlignment="1">
      <alignment horizontal="center" vertical="center" wrapText="1"/>
      <protection/>
    </xf>
    <xf numFmtId="0" fontId="2" fillId="35" borderId="46" xfId="53" applyFont="1" applyFill="1" applyBorder="1" applyAlignment="1">
      <alignment horizontal="center" vertical="center" wrapText="1"/>
      <protection/>
    </xf>
    <xf numFmtId="0" fontId="2" fillId="35" borderId="53" xfId="53" applyFont="1" applyFill="1" applyBorder="1" applyAlignment="1">
      <alignment horizontal="center" vertical="center" wrapText="1"/>
      <protection/>
    </xf>
    <xf numFmtId="49" fontId="2" fillId="35" borderId="102" xfId="53" applyNumberFormat="1" applyFont="1" applyFill="1" applyBorder="1" applyAlignment="1">
      <alignment horizontal="center" vertical="center" wrapText="1"/>
      <protection/>
    </xf>
    <xf numFmtId="49" fontId="2" fillId="35" borderId="103" xfId="53" applyNumberFormat="1" applyFont="1" applyFill="1" applyBorder="1" applyAlignment="1">
      <alignment vertical="center" wrapText="1"/>
      <protection/>
    </xf>
    <xf numFmtId="0" fontId="0" fillId="35" borderId="103" xfId="53" applyFont="1" applyFill="1" applyBorder="1" applyAlignment="1">
      <alignment horizontal="left" vertical="center"/>
      <protection/>
    </xf>
    <xf numFmtId="0" fontId="2" fillId="35" borderId="103" xfId="53" applyFont="1" applyFill="1" applyBorder="1" applyAlignment="1">
      <alignment horizontal="center" vertical="center" wrapText="1"/>
      <protection/>
    </xf>
    <xf numFmtId="182" fontId="2" fillId="35" borderId="103" xfId="53" applyNumberFormat="1" applyFont="1" applyFill="1" applyBorder="1" applyAlignment="1" applyProtection="1">
      <alignment horizontal="center" vertical="center"/>
      <protection/>
    </xf>
    <xf numFmtId="0" fontId="2" fillId="35" borderId="103" xfId="53" applyFont="1" applyFill="1" applyBorder="1" applyAlignment="1">
      <alignment horizontal="center" vertical="center"/>
      <protection/>
    </xf>
    <xf numFmtId="0" fontId="2" fillId="35" borderId="25" xfId="53" applyFont="1" applyFill="1" applyBorder="1" applyAlignment="1">
      <alignment horizontal="center" vertical="center"/>
      <protection/>
    </xf>
    <xf numFmtId="0" fontId="2" fillId="35" borderId="103" xfId="53" applyFont="1" applyFill="1" applyBorder="1" applyAlignment="1">
      <alignment horizontal="center" vertical="center" wrapText="1"/>
      <protection/>
    </xf>
    <xf numFmtId="0" fontId="2" fillId="35" borderId="104" xfId="53" applyFont="1" applyFill="1" applyBorder="1" applyAlignment="1">
      <alignment horizontal="center" vertical="center" wrapText="1"/>
      <protection/>
    </xf>
    <xf numFmtId="49" fontId="6" fillId="35" borderId="45" xfId="53" applyNumberFormat="1" applyFont="1" applyFill="1" applyBorder="1" applyAlignment="1">
      <alignment vertical="center" wrapText="1"/>
      <protection/>
    </xf>
    <xf numFmtId="49" fontId="6" fillId="35" borderId="94" xfId="53" applyNumberFormat="1" applyFont="1" applyFill="1" applyBorder="1" applyAlignment="1">
      <alignment horizontal="center" vertical="center"/>
      <protection/>
    </xf>
    <xf numFmtId="0" fontId="6" fillId="35" borderId="94" xfId="53" applyFont="1" applyFill="1" applyBorder="1" applyAlignment="1">
      <alignment horizontal="center" vertical="center" wrapText="1"/>
      <protection/>
    </xf>
    <xf numFmtId="180" fontId="2" fillId="35" borderId="38" xfId="53" applyNumberFormat="1" applyFont="1" applyFill="1" applyBorder="1" applyAlignment="1">
      <alignment horizontal="center" vertical="center" wrapText="1"/>
      <protection/>
    </xf>
    <xf numFmtId="0" fontId="2" fillId="35" borderId="90" xfId="53" applyFont="1" applyFill="1" applyBorder="1" applyAlignment="1">
      <alignment horizontal="center" vertical="center" wrapText="1"/>
      <protection/>
    </xf>
    <xf numFmtId="49" fontId="3" fillId="35" borderId="91" xfId="53" applyNumberFormat="1" applyFont="1" applyFill="1" applyBorder="1" applyAlignment="1">
      <alignment horizontal="center" vertical="center" wrapText="1"/>
      <protection/>
    </xf>
    <xf numFmtId="49" fontId="5" fillId="35" borderId="46" xfId="53" applyNumberFormat="1" applyFont="1" applyFill="1" applyBorder="1" applyAlignment="1">
      <alignment horizontal="right" vertical="center" wrapText="1"/>
      <protection/>
    </xf>
    <xf numFmtId="49" fontId="2" fillId="35" borderId="46" xfId="53" applyNumberFormat="1" applyFont="1" applyFill="1" applyBorder="1" applyAlignment="1">
      <alignment horizontal="center" vertical="center"/>
      <protection/>
    </xf>
    <xf numFmtId="49" fontId="5" fillId="35" borderId="46" xfId="53" applyNumberFormat="1" applyFont="1" applyFill="1" applyBorder="1" applyAlignment="1">
      <alignment horizontal="center" vertical="center" wrapText="1"/>
      <protection/>
    </xf>
    <xf numFmtId="49" fontId="5" fillId="35" borderId="46" xfId="53" applyNumberFormat="1" applyFont="1" applyFill="1" applyBorder="1" applyAlignment="1">
      <alignment horizontal="left" vertical="center" wrapText="1"/>
      <protection/>
    </xf>
    <xf numFmtId="0" fontId="2" fillId="35" borderId="46" xfId="53" applyFont="1" applyFill="1" applyBorder="1" applyAlignment="1">
      <alignment horizontal="center" vertical="center" wrapText="1"/>
      <protection/>
    </xf>
    <xf numFmtId="182" fontId="2" fillId="35" borderId="119" xfId="53" applyNumberFormat="1" applyFont="1" applyFill="1" applyBorder="1" applyAlignment="1">
      <alignment horizontal="center" vertical="center" wrapText="1"/>
      <protection/>
    </xf>
    <xf numFmtId="180" fontId="2" fillId="35" borderId="40" xfId="53" applyNumberFormat="1" applyFont="1" applyFill="1" applyBorder="1" applyAlignment="1">
      <alignment horizontal="center" vertical="center" wrapText="1"/>
      <protection/>
    </xf>
    <xf numFmtId="0" fontId="2" fillId="35" borderId="120" xfId="53" applyFont="1" applyFill="1" applyBorder="1" applyAlignment="1">
      <alignment horizontal="center" vertical="center" wrapText="1"/>
      <protection/>
    </xf>
    <xf numFmtId="0" fontId="2" fillId="35" borderId="121" xfId="53" applyFont="1" applyFill="1" applyBorder="1" applyAlignment="1">
      <alignment horizontal="center" vertical="center" wrapText="1"/>
      <protection/>
    </xf>
    <xf numFmtId="182" fontId="2" fillId="35" borderId="122" xfId="53" applyNumberFormat="1" applyFont="1" applyFill="1" applyBorder="1" applyAlignment="1">
      <alignment horizontal="center" vertical="center" wrapText="1"/>
      <protection/>
    </xf>
    <xf numFmtId="0" fontId="2" fillId="35" borderId="123" xfId="53" applyFont="1" applyFill="1" applyBorder="1" applyAlignment="1">
      <alignment horizontal="center" vertical="center" wrapText="1"/>
      <protection/>
    </xf>
    <xf numFmtId="0" fontId="2" fillId="35" borderId="122" xfId="53" applyFont="1" applyFill="1" applyBorder="1" applyAlignment="1">
      <alignment horizontal="center" vertical="center" wrapText="1"/>
      <protection/>
    </xf>
    <xf numFmtId="0" fontId="2" fillId="35" borderId="128" xfId="53" applyFont="1" applyFill="1" applyBorder="1" applyAlignment="1">
      <alignment horizontal="center" vertical="center" wrapText="1"/>
      <protection/>
    </xf>
    <xf numFmtId="49" fontId="5" fillId="35" borderId="33" xfId="53" applyNumberFormat="1" applyFont="1" applyFill="1" applyBorder="1" applyAlignment="1">
      <alignment horizontal="left" vertical="center" wrapText="1"/>
      <protection/>
    </xf>
    <xf numFmtId="49" fontId="2" fillId="35" borderId="33" xfId="53" applyNumberFormat="1" applyFont="1" applyFill="1" applyBorder="1" applyAlignment="1">
      <alignment horizontal="center" vertical="center"/>
      <protection/>
    </xf>
    <xf numFmtId="49" fontId="5" fillId="35" borderId="33" xfId="53" applyNumberFormat="1" applyFont="1" applyFill="1" applyBorder="1" applyAlignment="1">
      <alignment horizontal="center" vertical="center" wrapText="1"/>
      <protection/>
    </xf>
    <xf numFmtId="0" fontId="2" fillId="35" borderId="33" xfId="53" applyFont="1" applyFill="1" applyBorder="1" applyAlignment="1">
      <alignment horizontal="center" vertical="center" wrapText="1"/>
      <protection/>
    </xf>
    <xf numFmtId="182" fontId="2" fillId="35" borderId="33" xfId="53" applyNumberFormat="1" applyFont="1" applyFill="1" applyBorder="1" applyAlignment="1">
      <alignment horizontal="center" vertical="center" wrapText="1"/>
      <protection/>
    </xf>
    <xf numFmtId="182" fontId="2" fillId="35" borderId="57" xfId="53" applyNumberFormat="1" applyFont="1" applyFill="1" applyBorder="1" applyAlignment="1">
      <alignment horizontal="center" vertical="center" wrapText="1"/>
      <protection/>
    </xf>
    <xf numFmtId="49" fontId="3" fillId="35" borderId="164" xfId="53" applyNumberFormat="1" applyFont="1" applyFill="1" applyBorder="1" applyAlignment="1">
      <alignment horizontal="center" vertical="center" wrapText="1"/>
      <protection/>
    </xf>
    <xf numFmtId="49" fontId="5" fillId="35" borderId="165" xfId="53" applyNumberFormat="1" applyFont="1" applyFill="1" applyBorder="1" applyAlignment="1">
      <alignment horizontal="left" vertical="center" wrapText="1"/>
      <protection/>
    </xf>
    <xf numFmtId="49" fontId="2" fillId="35" borderId="139" xfId="53" applyNumberFormat="1" applyFont="1" applyFill="1" applyBorder="1" applyAlignment="1">
      <alignment horizontal="center" vertical="center"/>
      <protection/>
    </xf>
    <xf numFmtId="0" fontId="2" fillId="35" borderId="150" xfId="53" applyFont="1" applyFill="1" applyBorder="1" applyAlignment="1">
      <alignment horizontal="center" vertical="center" wrapText="1"/>
      <protection/>
    </xf>
    <xf numFmtId="182" fontId="6" fillId="35" borderId="52" xfId="53" applyNumberFormat="1" applyFont="1" applyFill="1" applyBorder="1" applyAlignment="1" applyProtection="1">
      <alignment horizontal="center" vertical="center"/>
      <protection/>
    </xf>
    <xf numFmtId="1" fontId="6" fillId="35" borderId="139" xfId="53" applyNumberFormat="1" applyFont="1" applyFill="1" applyBorder="1" applyAlignment="1">
      <alignment horizontal="center" vertical="center"/>
      <protection/>
    </xf>
    <xf numFmtId="0" fontId="2" fillId="35" borderId="126" xfId="53" applyFont="1" applyFill="1" applyBorder="1" applyAlignment="1">
      <alignment horizontal="center" vertical="center" wrapText="1"/>
      <protection/>
    </xf>
    <xf numFmtId="182" fontId="2" fillId="35" borderId="151" xfId="53" applyNumberFormat="1" applyFont="1" applyFill="1" applyBorder="1" applyAlignment="1">
      <alignment horizontal="center" vertical="center" wrapText="1"/>
      <protection/>
    </xf>
    <xf numFmtId="0" fontId="2" fillId="35" borderId="140" xfId="53" applyFont="1" applyFill="1" applyBorder="1" applyAlignment="1">
      <alignment horizontal="center" vertical="center" wrapText="1"/>
      <protection/>
    </xf>
    <xf numFmtId="0" fontId="2" fillId="35" borderId="151" xfId="53" applyFont="1" applyFill="1" applyBorder="1" applyAlignment="1">
      <alignment horizontal="center" vertical="center" wrapText="1"/>
      <protection/>
    </xf>
    <xf numFmtId="1" fontId="2" fillId="35" borderId="166" xfId="53" applyNumberFormat="1" applyFont="1" applyFill="1" applyBorder="1" applyAlignment="1">
      <alignment horizontal="center" vertical="center" wrapText="1"/>
      <protection/>
    </xf>
    <xf numFmtId="0" fontId="2" fillId="35" borderId="166" xfId="53" applyFont="1" applyFill="1" applyBorder="1" applyAlignment="1">
      <alignment horizontal="center" vertical="center" wrapText="1"/>
      <protection/>
    </xf>
    <xf numFmtId="0" fontId="2" fillId="35" borderId="127" xfId="53" applyFont="1" applyFill="1" applyBorder="1" applyAlignment="1">
      <alignment horizontal="center" vertical="center" wrapText="1"/>
      <protection/>
    </xf>
    <xf numFmtId="182" fontId="2" fillId="35" borderId="45" xfId="53" applyNumberFormat="1" applyFont="1" applyFill="1" applyBorder="1" applyAlignment="1" applyProtection="1">
      <alignment horizontal="center" vertical="center"/>
      <protection/>
    </xf>
    <xf numFmtId="0" fontId="2" fillId="35" borderId="45" xfId="53" applyFont="1" applyFill="1" applyBorder="1" applyAlignment="1">
      <alignment horizontal="center" vertical="center" wrapText="1"/>
      <protection/>
    </xf>
    <xf numFmtId="182" fontId="2" fillId="35" borderId="45" xfId="53" applyNumberFormat="1" applyFont="1" applyFill="1" applyBorder="1" applyAlignment="1">
      <alignment horizontal="center" vertical="center" wrapText="1"/>
      <protection/>
    </xf>
    <xf numFmtId="49" fontId="2" fillId="35" borderId="101" xfId="53" applyNumberFormat="1" applyFont="1" applyFill="1" applyBorder="1" applyAlignment="1">
      <alignment horizontal="center" vertical="center" wrapText="1"/>
      <protection/>
    </xf>
    <xf numFmtId="49" fontId="2" fillId="35" borderId="46" xfId="53" applyNumberFormat="1" applyFont="1" applyFill="1" applyBorder="1" applyAlignment="1">
      <alignment vertical="center" wrapText="1"/>
      <protection/>
    </xf>
    <xf numFmtId="0" fontId="0" fillId="35" borderId="46" xfId="53" applyFont="1" applyFill="1" applyBorder="1" applyAlignment="1">
      <alignment horizontal="left" vertical="center"/>
      <protection/>
    </xf>
    <xf numFmtId="182" fontId="2" fillId="35" borderId="46" xfId="53" applyNumberFormat="1" applyFont="1" applyFill="1" applyBorder="1" applyAlignment="1" applyProtection="1">
      <alignment horizontal="center" vertical="center"/>
      <protection/>
    </xf>
    <xf numFmtId="0" fontId="2" fillId="35" borderId="46" xfId="53" applyFont="1" applyFill="1" applyBorder="1" applyAlignment="1">
      <alignment horizontal="center" vertical="center"/>
      <protection/>
    </xf>
    <xf numFmtId="0" fontId="2" fillId="35" borderId="46" xfId="53" applyFont="1" applyFill="1" applyBorder="1" applyAlignment="1">
      <alignment horizontal="center" vertical="center" wrapText="1"/>
      <protection/>
    </xf>
    <xf numFmtId="0" fontId="2" fillId="35" borderId="33" xfId="53" applyFont="1" applyFill="1" applyBorder="1" applyAlignment="1">
      <alignment horizontal="center" vertical="center"/>
      <protection/>
    </xf>
    <xf numFmtId="0" fontId="2" fillId="35" borderId="33" xfId="53" applyFont="1" applyFill="1" applyBorder="1" applyAlignment="1">
      <alignment horizontal="center"/>
      <protection/>
    </xf>
    <xf numFmtId="0" fontId="2" fillId="35" borderId="80" xfId="53" applyFont="1" applyFill="1" applyBorder="1" applyAlignment="1">
      <alignment horizontal="center" vertical="center" wrapText="1"/>
      <protection/>
    </xf>
    <xf numFmtId="49" fontId="2" fillId="35" borderId="167" xfId="53" applyNumberFormat="1" applyFont="1" applyFill="1" applyBorder="1" applyAlignment="1">
      <alignment horizontal="center" vertical="center" wrapText="1"/>
      <protection/>
    </xf>
    <xf numFmtId="49" fontId="2" fillId="35" borderId="65" xfId="53" applyNumberFormat="1" applyFont="1" applyFill="1" applyBorder="1" applyAlignment="1">
      <alignment horizontal="left" vertical="center" wrapText="1"/>
      <protection/>
    </xf>
    <xf numFmtId="0" fontId="2" fillId="35" borderId="157" xfId="53" applyFont="1" applyFill="1" applyBorder="1" applyAlignment="1">
      <alignment horizontal="center" vertical="center" wrapText="1"/>
      <protection/>
    </xf>
    <xf numFmtId="0" fontId="0" fillId="35" borderId="37" xfId="53" applyFont="1" applyFill="1" applyBorder="1" applyAlignment="1">
      <alignment horizontal="left" vertical="center"/>
      <protection/>
    </xf>
    <xf numFmtId="0" fontId="0" fillId="35" borderId="154" xfId="53" applyFont="1" applyFill="1" applyBorder="1" applyAlignment="1">
      <alignment horizontal="left" vertical="center"/>
      <protection/>
    </xf>
    <xf numFmtId="182" fontId="6" fillId="35" borderId="98" xfId="53" applyNumberFormat="1" applyFont="1" applyFill="1" applyBorder="1" applyAlignment="1" applyProtection="1">
      <alignment horizontal="center" vertical="center"/>
      <protection/>
    </xf>
    <xf numFmtId="0" fontId="2" fillId="35" borderId="157" xfId="53" applyFont="1" applyFill="1" applyBorder="1" applyAlignment="1">
      <alignment horizontal="center" vertical="center"/>
      <protection/>
    </xf>
    <xf numFmtId="0" fontId="2" fillId="35" borderId="37" xfId="53" applyFont="1" applyFill="1" applyBorder="1" applyAlignment="1">
      <alignment horizontal="center" vertical="center"/>
      <protection/>
    </xf>
    <xf numFmtId="0" fontId="2" fillId="35" borderId="37" xfId="53" applyFont="1" applyFill="1" applyBorder="1" applyAlignment="1">
      <alignment horizontal="center"/>
      <protection/>
    </xf>
    <xf numFmtId="0" fontId="2" fillId="35" borderId="154" xfId="53" applyFont="1" applyFill="1" applyBorder="1" applyAlignment="1">
      <alignment horizontal="center" vertical="center" wrapText="1"/>
      <protection/>
    </xf>
    <xf numFmtId="182" fontId="2" fillId="35" borderId="86" xfId="53" applyNumberFormat="1" applyFont="1" applyFill="1" applyBorder="1" applyAlignment="1">
      <alignment horizontal="center" vertical="center" wrapText="1"/>
      <protection/>
    </xf>
    <xf numFmtId="0" fontId="2" fillId="35" borderId="154" xfId="53" applyFont="1" applyFill="1" applyBorder="1" applyAlignment="1">
      <alignment horizontal="center" vertical="center" wrapText="1"/>
      <protection/>
    </xf>
    <xf numFmtId="0" fontId="2" fillId="35" borderId="86" xfId="53" applyFont="1" applyFill="1" applyBorder="1" applyAlignment="1">
      <alignment horizontal="center" vertical="center" wrapText="1"/>
      <protection/>
    </xf>
    <xf numFmtId="0" fontId="2" fillId="35" borderId="110" xfId="53" applyFont="1" applyFill="1" applyBorder="1" applyAlignment="1">
      <alignment horizontal="center" vertical="center" wrapText="1"/>
      <protection/>
    </xf>
    <xf numFmtId="49" fontId="6" fillId="35" borderId="96" xfId="53" applyNumberFormat="1" applyFont="1" applyFill="1" applyBorder="1" applyAlignment="1">
      <alignment horizontal="center" vertical="center"/>
      <protection/>
    </xf>
    <xf numFmtId="0" fontId="2" fillId="35" borderId="124" xfId="53" applyFont="1" applyFill="1" applyBorder="1" applyAlignment="1">
      <alignment horizontal="center" vertical="center" wrapText="1"/>
      <protection/>
    </xf>
    <xf numFmtId="49" fontId="5" fillId="35" borderId="35" xfId="53" applyNumberFormat="1" applyFont="1" applyFill="1" applyBorder="1" applyAlignment="1">
      <alignment horizontal="right" vertical="center" wrapText="1"/>
      <protection/>
    </xf>
    <xf numFmtId="49" fontId="2" fillId="35" borderId="60" xfId="53" applyNumberFormat="1" applyFont="1" applyFill="1" applyBorder="1" applyAlignment="1">
      <alignment horizontal="center" vertical="center"/>
      <protection/>
    </xf>
    <xf numFmtId="49" fontId="5" fillId="35" borderId="12" xfId="53" applyNumberFormat="1" applyFont="1" applyFill="1" applyBorder="1" applyAlignment="1">
      <alignment horizontal="center" vertical="center" wrapText="1"/>
      <protection/>
    </xf>
    <xf numFmtId="49" fontId="5" fillId="35" borderId="53" xfId="53" applyNumberFormat="1" applyFont="1" applyFill="1" applyBorder="1" applyAlignment="1">
      <alignment horizontal="right" vertical="center" wrapText="1"/>
      <protection/>
    </xf>
    <xf numFmtId="0" fontId="0" fillId="35" borderId="44" xfId="53" applyFont="1" applyFill="1" applyBorder="1" applyAlignment="1">
      <alignment horizontal="left" vertical="center"/>
      <protection/>
    </xf>
    <xf numFmtId="182" fontId="2" fillId="35" borderId="85" xfId="53" applyNumberFormat="1" applyFont="1" applyFill="1" applyBorder="1" applyAlignment="1" applyProtection="1">
      <alignment horizontal="center" vertical="center"/>
      <protection/>
    </xf>
    <xf numFmtId="0" fontId="2" fillId="35" borderId="35" xfId="53" applyFont="1" applyFill="1" applyBorder="1" applyAlignment="1">
      <alignment horizontal="center" vertical="center" wrapText="1"/>
      <protection/>
    </xf>
    <xf numFmtId="182" fontId="2" fillId="35" borderId="48" xfId="53" applyNumberFormat="1" applyFont="1" applyFill="1" applyBorder="1" applyAlignment="1">
      <alignment horizontal="center" vertical="center" wrapText="1"/>
      <protection/>
    </xf>
    <xf numFmtId="0" fontId="2" fillId="35" borderId="60" xfId="53" applyFont="1" applyFill="1" applyBorder="1" applyAlignment="1">
      <alignment horizontal="center" vertical="center" wrapText="1"/>
      <protection/>
    </xf>
    <xf numFmtId="0" fontId="2" fillId="35" borderId="48" xfId="53" applyFont="1" applyFill="1" applyBorder="1" applyAlignment="1">
      <alignment horizontal="center" vertical="center" wrapText="1"/>
      <protection/>
    </xf>
    <xf numFmtId="0" fontId="0" fillId="35" borderId="0" xfId="0" applyFont="1" applyFill="1" applyAlignment="1">
      <alignment/>
    </xf>
    <xf numFmtId="182" fontId="2" fillId="34" borderId="37" xfId="53" applyNumberFormat="1" applyFont="1" applyFill="1" applyBorder="1" applyAlignment="1">
      <alignment horizontal="center" vertical="center" wrapText="1"/>
      <protection/>
    </xf>
    <xf numFmtId="49" fontId="6" fillId="34" borderId="37" xfId="53" applyNumberFormat="1" applyFont="1" applyFill="1" applyBorder="1" applyAlignment="1">
      <alignment horizontal="center" vertical="center"/>
      <protection/>
    </xf>
    <xf numFmtId="0" fontId="112" fillId="34" borderId="0" xfId="0" applyFont="1" applyFill="1" applyAlignment="1">
      <alignment/>
    </xf>
    <xf numFmtId="182" fontId="6" fillId="34" borderId="37" xfId="53" applyNumberFormat="1" applyFont="1" applyFill="1" applyBorder="1" applyAlignment="1">
      <alignment horizontal="center" vertical="center" wrapText="1"/>
      <protection/>
    </xf>
    <xf numFmtId="49" fontId="3" fillId="34" borderId="156" xfId="53" applyNumberFormat="1" applyFont="1" applyFill="1" applyBorder="1" applyAlignment="1">
      <alignment horizontal="center" vertical="center" wrapText="1"/>
      <protection/>
    </xf>
    <xf numFmtId="49" fontId="2" fillId="7" borderId="12" xfId="53" applyNumberFormat="1" applyFont="1" applyFill="1" applyBorder="1" applyAlignment="1">
      <alignment vertical="center" wrapText="1"/>
      <protection/>
    </xf>
    <xf numFmtId="49" fontId="2" fillId="35" borderId="194" xfId="53" applyNumberFormat="1" applyFont="1" applyFill="1" applyBorder="1" applyAlignment="1">
      <alignment horizontal="center" vertical="center" wrapText="1"/>
      <protection/>
    </xf>
    <xf numFmtId="49" fontId="6" fillId="35" borderId="80" xfId="53" applyNumberFormat="1" applyFont="1" applyFill="1" applyBorder="1" applyAlignment="1">
      <alignment vertical="center" wrapText="1"/>
      <protection/>
    </xf>
    <xf numFmtId="0" fontId="118" fillId="7" borderId="52" xfId="0" applyFont="1" applyFill="1" applyBorder="1" applyAlignment="1">
      <alignment vertical="center" wrapText="1"/>
    </xf>
    <xf numFmtId="0" fontId="115" fillId="0" borderId="0" xfId="0" applyFont="1" applyFill="1" applyAlignment="1">
      <alignment/>
    </xf>
    <xf numFmtId="0" fontId="1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3" fontId="110" fillId="0" borderId="0" xfId="53" applyNumberFormat="1" applyFont="1" applyFill="1" applyBorder="1" applyAlignment="1" applyProtection="1">
      <alignment vertical="center"/>
      <protection/>
    </xf>
    <xf numFmtId="0" fontId="110" fillId="0" borderId="153" xfId="53" applyNumberFormat="1" applyFont="1" applyFill="1" applyBorder="1" applyAlignment="1">
      <alignment horizontal="center" vertical="center" wrapText="1"/>
      <protection/>
    </xf>
    <xf numFmtId="0" fontId="111" fillId="0" borderId="153" xfId="53" applyFont="1" applyFill="1" applyBorder="1" applyAlignment="1">
      <alignment horizontal="center" vertical="center" wrapText="1"/>
      <protection/>
    </xf>
    <xf numFmtId="0" fontId="110" fillId="0" borderId="153" xfId="53" applyFont="1" applyFill="1" applyBorder="1" applyAlignment="1">
      <alignment horizontal="center" vertical="center" wrapText="1"/>
      <protection/>
    </xf>
    <xf numFmtId="182" fontId="111" fillId="7" borderId="0" xfId="53" applyNumberFormat="1" applyFont="1" applyFill="1" applyBorder="1" applyAlignment="1">
      <alignment horizontal="center" vertical="center" wrapText="1"/>
      <protection/>
    </xf>
    <xf numFmtId="0" fontId="111" fillId="7" borderId="0" xfId="53" applyFont="1" applyFill="1" applyBorder="1" applyAlignment="1">
      <alignment horizontal="center" vertical="center" wrapText="1"/>
      <protection/>
    </xf>
    <xf numFmtId="0" fontId="111" fillId="7" borderId="153" xfId="53" applyFont="1" applyFill="1" applyBorder="1" applyAlignment="1">
      <alignment horizontal="center" vertical="center" wrapText="1"/>
      <protection/>
    </xf>
    <xf numFmtId="180" fontId="111" fillId="7" borderId="0" xfId="53" applyNumberFormat="1" applyFont="1" applyFill="1" applyBorder="1" applyAlignment="1" applyProtection="1">
      <alignment vertical="center"/>
      <protection/>
    </xf>
    <xf numFmtId="186" fontId="111" fillId="7" borderId="0" xfId="53" applyNumberFormat="1" applyFont="1" applyFill="1" applyBorder="1" applyAlignment="1" applyProtection="1">
      <alignment horizontal="center" vertical="center"/>
      <protection/>
    </xf>
    <xf numFmtId="180" fontId="113" fillId="7" borderId="12" xfId="53" applyNumberFormat="1" applyFont="1" applyFill="1" applyBorder="1" applyAlignment="1" applyProtection="1">
      <alignment horizontal="center" vertical="center"/>
      <protection/>
    </xf>
    <xf numFmtId="0" fontId="112" fillId="7" borderId="0" xfId="0" applyFont="1" applyFill="1" applyAlignment="1">
      <alignment/>
    </xf>
    <xf numFmtId="0" fontId="0" fillId="0" borderId="0" xfId="53" applyFill="1">
      <alignment/>
      <protection/>
    </xf>
    <xf numFmtId="189" fontId="2" fillId="7" borderId="0" xfId="0" applyNumberFormat="1" applyFont="1" applyFill="1" applyBorder="1" applyAlignment="1" applyProtection="1">
      <alignment vertical="center"/>
      <protection/>
    </xf>
    <xf numFmtId="0" fontId="110" fillId="7" borderId="0" xfId="53" applyFont="1" applyFill="1" applyBorder="1" applyAlignment="1">
      <alignment horizontal="center" vertical="center" wrapText="1"/>
      <protection/>
    </xf>
    <xf numFmtId="180" fontId="119" fillId="7" borderId="0" xfId="53" applyNumberFormat="1" applyFont="1" applyFill="1" applyBorder="1" applyAlignment="1" applyProtection="1">
      <alignment vertical="center"/>
      <protection/>
    </xf>
    <xf numFmtId="180" fontId="120" fillId="7" borderId="12" xfId="53" applyNumberFormat="1" applyFont="1" applyFill="1" applyBorder="1" applyAlignment="1" applyProtection="1">
      <alignment vertical="center" wrapText="1"/>
      <protection/>
    </xf>
    <xf numFmtId="186" fontId="110" fillId="7" borderId="0" xfId="53" applyNumberFormat="1" applyFont="1" applyFill="1" applyBorder="1" applyAlignment="1" applyProtection="1">
      <alignment horizontal="center" vertical="center"/>
      <protection/>
    </xf>
    <xf numFmtId="180" fontId="117" fillId="7" borderId="12" xfId="53" applyNumberFormat="1" applyFont="1" applyFill="1" applyBorder="1" applyAlignment="1" applyProtection="1">
      <alignment horizontal="center" vertical="center"/>
      <protection/>
    </xf>
    <xf numFmtId="0" fontId="115" fillId="7" borderId="0" xfId="0" applyFont="1" applyFill="1" applyAlignment="1">
      <alignment/>
    </xf>
    <xf numFmtId="180" fontId="2" fillId="0" borderId="19" xfId="53" applyNumberFormat="1" applyFont="1" applyFill="1" applyBorder="1" applyAlignment="1" applyProtection="1">
      <alignment horizontal="center" vertical="center" wrapText="1"/>
      <protection/>
    </xf>
    <xf numFmtId="180" fontId="2" fillId="0" borderId="10" xfId="53" applyNumberFormat="1" applyFont="1" applyFill="1" applyBorder="1" applyAlignment="1" applyProtection="1">
      <alignment horizontal="center" vertical="center"/>
      <protection/>
    </xf>
    <xf numFmtId="180" fontId="2" fillId="31" borderId="67" xfId="53" applyNumberFormat="1" applyFont="1" applyFill="1" applyBorder="1" applyAlignment="1" applyProtection="1">
      <alignment horizontal="center" vertical="center"/>
      <protection/>
    </xf>
    <xf numFmtId="180" fontId="2" fillId="0" borderId="25" xfId="53" applyNumberFormat="1" applyFont="1" applyFill="1" applyBorder="1" applyAlignment="1" applyProtection="1">
      <alignment horizontal="center" vertical="center"/>
      <protection/>
    </xf>
    <xf numFmtId="180" fontId="2" fillId="31" borderId="13" xfId="53" applyNumberFormat="1" applyFont="1" applyFill="1" applyBorder="1" applyAlignment="1" applyProtection="1">
      <alignment horizontal="center" vertical="center"/>
      <protection/>
    </xf>
    <xf numFmtId="180" fontId="2" fillId="0" borderId="13" xfId="53" applyNumberFormat="1" applyFont="1" applyFill="1" applyBorder="1" applyAlignment="1" applyProtection="1">
      <alignment horizontal="center" vertical="center"/>
      <protection/>
    </xf>
    <xf numFmtId="180" fontId="2" fillId="0" borderId="20" xfId="53" applyNumberFormat="1" applyFont="1" applyFill="1" applyBorder="1" applyAlignment="1" applyProtection="1">
      <alignment horizontal="center" vertical="center"/>
      <protection/>
    </xf>
    <xf numFmtId="181" fontId="2" fillId="31" borderId="43" xfId="53" applyNumberFormat="1" applyFont="1" applyFill="1" applyBorder="1" applyAlignment="1" applyProtection="1">
      <alignment horizontal="center" vertical="center"/>
      <protection/>
    </xf>
    <xf numFmtId="181" fontId="2" fillId="0" borderId="13" xfId="53" applyNumberFormat="1" applyFont="1" applyFill="1" applyBorder="1" applyAlignment="1" applyProtection="1">
      <alignment horizontal="center" vertical="center"/>
      <protection/>
    </xf>
    <xf numFmtId="181" fontId="2" fillId="31" borderId="10" xfId="53" applyNumberFormat="1" applyFont="1" applyFill="1" applyBorder="1" applyAlignment="1" applyProtection="1">
      <alignment horizontal="center" vertical="center"/>
      <protection/>
    </xf>
    <xf numFmtId="181" fontId="2" fillId="0" borderId="10" xfId="53" applyNumberFormat="1" applyFont="1" applyFill="1" applyBorder="1" applyAlignment="1" applyProtection="1">
      <alignment horizontal="center" vertical="center"/>
      <protection/>
    </xf>
    <xf numFmtId="181" fontId="2" fillId="0" borderId="15" xfId="53" applyNumberFormat="1" applyFont="1" applyFill="1" applyBorder="1" applyAlignment="1" applyProtection="1">
      <alignment horizontal="center" vertical="center"/>
      <protection/>
    </xf>
    <xf numFmtId="181" fontId="2" fillId="31" borderId="24" xfId="53" applyNumberFormat="1" applyFont="1" applyFill="1" applyBorder="1" applyAlignment="1" applyProtection="1">
      <alignment horizontal="center" vertical="center"/>
      <protection/>
    </xf>
    <xf numFmtId="0" fontId="2" fillId="0" borderId="23" xfId="53" applyNumberFormat="1" applyFont="1" applyFill="1" applyBorder="1" applyAlignment="1" applyProtection="1">
      <alignment horizontal="center" vertical="center"/>
      <protection/>
    </xf>
    <xf numFmtId="49" fontId="2" fillId="0" borderId="16" xfId="53" applyNumberFormat="1" applyFont="1" applyFill="1" applyBorder="1" applyAlignment="1" applyProtection="1">
      <alignment horizontal="center" vertical="center"/>
      <protection/>
    </xf>
    <xf numFmtId="180" fontId="2" fillId="0" borderId="16" xfId="53" applyNumberFormat="1" applyFont="1" applyFill="1" applyBorder="1" applyAlignment="1" applyProtection="1">
      <alignment horizontal="center" vertical="center"/>
      <protection/>
    </xf>
    <xf numFmtId="180" fontId="2" fillId="0" borderId="17" xfId="53" applyNumberFormat="1" applyFont="1" applyFill="1" applyBorder="1" applyAlignment="1" applyProtection="1">
      <alignment horizontal="center" vertical="center"/>
      <protection/>
    </xf>
    <xf numFmtId="180" fontId="2" fillId="31" borderId="83" xfId="53" applyNumberFormat="1" applyFont="1" applyFill="1" applyBorder="1" applyAlignment="1" applyProtection="1">
      <alignment horizontal="center" vertical="center"/>
      <protection/>
    </xf>
    <xf numFmtId="180" fontId="2" fillId="0" borderId="26" xfId="53" applyNumberFormat="1" applyFont="1" applyFill="1" applyBorder="1" applyAlignment="1" applyProtection="1">
      <alignment horizontal="center" vertical="center"/>
      <protection/>
    </xf>
    <xf numFmtId="180" fontId="2" fillId="0" borderId="18" xfId="53" applyNumberFormat="1" applyFont="1" applyFill="1" applyBorder="1" applyAlignment="1" applyProtection="1">
      <alignment horizontal="center" vertical="center"/>
      <protection/>
    </xf>
    <xf numFmtId="180" fontId="2" fillId="31" borderId="26" xfId="53" applyNumberFormat="1" applyFont="1" applyFill="1" applyBorder="1" applyAlignment="1" applyProtection="1">
      <alignment horizontal="center" vertical="center"/>
      <protection/>
    </xf>
    <xf numFmtId="180" fontId="2" fillId="31" borderId="16" xfId="53" applyNumberFormat="1" applyFont="1" applyFill="1" applyBorder="1" applyAlignment="1" applyProtection="1">
      <alignment horizontal="center" vertical="center"/>
      <protection/>
    </xf>
    <xf numFmtId="49" fontId="3" fillId="0" borderId="57" xfId="53" applyNumberFormat="1" applyFont="1" applyFill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180" fontId="2" fillId="0" borderId="21" xfId="53" applyNumberFormat="1" applyFont="1" applyFill="1" applyBorder="1" applyAlignment="1" applyProtection="1">
      <alignment horizontal="center" vertical="center" wrapText="1"/>
      <protection/>
    </xf>
    <xf numFmtId="182" fontId="6" fillId="31" borderId="112" xfId="53" applyNumberFormat="1" applyFont="1" applyFill="1" applyBorder="1" applyAlignment="1" applyProtection="1">
      <alignment horizontal="center" vertical="center"/>
      <protection/>
    </xf>
    <xf numFmtId="1" fontId="6" fillId="0" borderId="43" xfId="53" applyNumberFormat="1" applyFont="1" applyFill="1" applyBorder="1" applyAlignment="1" applyProtection="1">
      <alignment horizontal="center" vertical="center"/>
      <protection/>
    </xf>
    <xf numFmtId="1" fontId="6" fillId="0" borderId="13" xfId="53" applyNumberFormat="1" applyFont="1" applyFill="1" applyBorder="1" applyAlignment="1" applyProtection="1">
      <alignment horizontal="center" vertical="center"/>
      <protection/>
    </xf>
    <xf numFmtId="0" fontId="2" fillId="31" borderId="66" xfId="53" applyFont="1" applyFill="1" applyBorder="1" applyAlignment="1">
      <alignment horizontal="center" vertical="center" wrapText="1"/>
      <protection/>
    </xf>
    <xf numFmtId="0" fontId="2" fillId="0" borderId="43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180" fontId="2" fillId="31" borderId="28" xfId="53" applyNumberFormat="1" applyFont="1" applyFill="1" applyBorder="1" applyAlignment="1" applyProtection="1">
      <alignment vertical="center"/>
      <protection/>
    </xf>
    <xf numFmtId="180" fontId="2" fillId="0" borderId="13" xfId="53" applyNumberFormat="1" applyFont="1" applyFill="1" applyBorder="1" applyAlignment="1" applyProtection="1">
      <alignment vertical="center"/>
      <protection/>
    </xf>
    <xf numFmtId="180" fontId="2" fillId="0" borderId="20" xfId="53" applyNumberFormat="1" applyFont="1" applyFill="1" applyBorder="1" applyAlignment="1" applyProtection="1">
      <alignment vertical="center"/>
      <protection/>
    </xf>
    <xf numFmtId="180" fontId="2" fillId="31" borderId="43" xfId="53" applyNumberFormat="1" applyFont="1" applyFill="1" applyBorder="1" applyAlignment="1" applyProtection="1">
      <alignment vertical="center"/>
      <protection/>
    </xf>
    <xf numFmtId="49" fontId="3" fillId="0" borderId="55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80" fontId="2" fillId="0" borderId="11" xfId="53" applyNumberFormat="1" applyFont="1" applyFill="1" applyBorder="1" applyAlignment="1" applyProtection="1">
      <alignment horizontal="center" vertical="center" wrapText="1"/>
      <protection/>
    </xf>
    <xf numFmtId="182" fontId="2" fillId="31" borderId="64" xfId="53" applyNumberFormat="1" applyFont="1" applyFill="1" applyBorder="1" applyAlignment="1" applyProtection="1">
      <alignment horizontal="center" vertical="center"/>
      <protection/>
    </xf>
    <xf numFmtId="180" fontId="2" fillId="0" borderId="10" xfId="53" applyNumberFormat="1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31" borderId="64" xfId="53" applyFont="1" applyFill="1" applyBorder="1" applyAlignment="1">
      <alignment horizontal="center" vertical="center" wrapText="1"/>
      <protection/>
    </xf>
    <xf numFmtId="0" fontId="2" fillId="0" borderId="24" xfId="53" applyFont="1" applyBorder="1" applyAlignment="1">
      <alignment horizontal="center" vertical="center" wrapText="1"/>
      <protection/>
    </xf>
    <xf numFmtId="0" fontId="2" fillId="31" borderId="14" xfId="53" applyFont="1" applyFill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182" fontId="2" fillId="31" borderId="24" xfId="53" applyNumberFormat="1" applyFont="1" applyFill="1" applyBorder="1" applyAlignment="1">
      <alignment horizontal="center" vertical="center" wrapText="1"/>
      <protection/>
    </xf>
    <xf numFmtId="0" fontId="2" fillId="31" borderId="24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183" fontId="2" fillId="0" borderId="0" xfId="53" applyNumberFormat="1" applyFont="1" applyFill="1" applyBorder="1" applyAlignment="1" applyProtection="1">
      <alignment vertical="center"/>
      <protection/>
    </xf>
    <xf numFmtId="49" fontId="2" fillId="0" borderId="12" xfId="53" applyNumberFormat="1" applyFont="1" applyFill="1" applyBorder="1" applyAlignment="1" applyProtection="1">
      <alignment horizontal="center" vertical="center"/>
      <protection/>
    </xf>
    <xf numFmtId="49" fontId="12" fillId="0" borderId="12" xfId="53" applyNumberFormat="1" applyFont="1" applyFill="1" applyBorder="1" applyAlignment="1">
      <alignment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189" fontId="2" fillId="0" borderId="44" xfId="53" applyNumberFormat="1" applyFont="1" applyFill="1" applyBorder="1" applyAlignment="1" applyProtection="1">
      <alignment horizontal="center" vertical="center" wrapText="1"/>
      <protection/>
    </xf>
    <xf numFmtId="0" fontId="2" fillId="31" borderId="64" xfId="53" applyFont="1" applyFill="1" applyBorder="1" applyAlignment="1">
      <alignment horizontal="center" vertical="center" wrapText="1"/>
      <protection/>
    </xf>
    <xf numFmtId="0" fontId="2" fillId="0" borderId="60" xfId="53" applyFont="1" applyFill="1" applyBorder="1" applyAlignment="1">
      <alignment horizontal="center" vertical="center" wrapText="1"/>
      <protection/>
    </xf>
    <xf numFmtId="181" fontId="6" fillId="0" borderId="11" xfId="53" applyNumberFormat="1" applyFont="1" applyFill="1" applyBorder="1" applyAlignment="1" applyProtection="1">
      <alignment horizontal="center" vertical="center"/>
      <protection/>
    </xf>
    <xf numFmtId="182" fontId="6" fillId="31" borderId="64" xfId="53" applyNumberFormat="1" applyFont="1" applyFill="1" applyBorder="1" applyAlignment="1" applyProtection="1">
      <alignment horizontal="center" vertical="center"/>
      <protection/>
    </xf>
    <xf numFmtId="0" fontId="6" fillId="0" borderId="24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1" fontId="2" fillId="0" borderId="24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 wrapText="1"/>
      <protection/>
    </xf>
    <xf numFmtId="1" fontId="2" fillId="31" borderId="14" xfId="53" applyNumberFormat="1" applyFont="1" applyFill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181" fontId="2" fillId="0" borderId="11" xfId="53" applyNumberFormat="1" applyFont="1" applyFill="1" applyBorder="1" applyAlignment="1" applyProtection="1">
      <alignment horizontal="center" vertical="center"/>
      <protection/>
    </xf>
    <xf numFmtId="182" fontId="2" fillId="0" borderId="24" xfId="53" applyNumberFormat="1" applyFont="1" applyBorder="1" applyAlignment="1">
      <alignment horizontal="center" vertical="center" wrapText="1"/>
      <protection/>
    </xf>
    <xf numFmtId="182" fontId="2" fillId="0" borderId="11" xfId="53" applyNumberFormat="1" applyFont="1" applyBorder="1" applyAlignment="1">
      <alignment horizontal="center" vertical="center" wrapText="1"/>
      <protection/>
    </xf>
    <xf numFmtId="49" fontId="2" fillId="0" borderId="16" xfId="53" applyNumberFormat="1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181" fontId="9" fillId="0" borderId="17" xfId="53" applyNumberFormat="1" applyFont="1" applyFill="1" applyBorder="1" applyAlignment="1" applyProtection="1">
      <alignment horizontal="center" vertical="center"/>
      <protection/>
    </xf>
    <xf numFmtId="182" fontId="6" fillId="31" borderId="65" xfId="53" applyNumberFormat="1" applyFont="1" applyFill="1" applyBorder="1" applyAlignment="1" applyProtection="1">
      <alignment horizontal="center" vertical="center"/>
      <protection/>
    </xf>
    <xf numFmtId="180" fontId="6" fillId="0" borderId="16" xfId="53" applyNumberFormat="1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11" fillId="31" borderId="65" xfId="53" applyFont="1" applyFill="1" applyBorder="1">
      <alignment/>
      <protection/>
    </xf>
    <xf numFmtId="0" fontId="2" fillId="0" borderId="26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31" borderId="23" xfId="53" applyFont="1" applyFill="1" applyBorder="1" applyAlignment="1">
      <alignment horizontal="center" vertical="center" wrapText="1"/>
      <protection/>
    </xf>
    <xf numFmtId="1" fontId="2" fillId="0" borderId="16" xfId="53" applyNumberFormat="1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31" borderId="26" xfId="53" applyFont="1" applyFill="1" applyBorder="1" applyAlignment="1">
      <alignment horizontal="center" vertical="center" wrapText="1"/>
      <protection/>
    </xf>
    <xf numFmtId="0" fontId="2" fillId="33" borderId="27" xfId="53" applyFont="1" applyFill="1" applyBorder="1" applyAlignment="1">
      <alignment horizontal="center" vertical="center" wrapText="1"/>
      <protection/>
    </xf>
    <xf numFmtId="181" fontId="9" fillId="33" borderId="32" xfId="53" applyNumberFormat="1" applyFont="1" applyFill="1" applyBorder="1" applyAlignment="1" applyProtection="1">
      <alignment horizontal="center" vertical="center"/>
      <protection/>
    </xf>
    <xf numFmtId="182" fontId="6" fillId="33" borderId="52" xfId="53" applyNumberFormat="1" applyFont="1" applyFill="1" applyBorder="1" applyAlignment="1">
      <alignment horizontal="center" vertical="center" wrapText="1"/>
      <protection/>
    </xf>
    <xf numFmtId="1" fontId="6" fillId="33" borderId="111" xfId="53" applyNumberFormat="1" applyFont="1" applyFill="1" applyBorder="1" applyAlignment="1">
      <alignment horizontal="center" vertical="center" wrapText="1"/>
      <protection/>
    </xf>
    <xf numFmtId="1" fontId="6" fillId="33" borderId="68" xfId="53" applyNumberFormat="1" applyFont="1" applyFill="1" applyBorder="1" applyAlignment="1">
      <alignment horizontal="center" vertical="center" wrapText="1"/>
      <protection/>
    </xf>
    <xf numFmtId="1" fontId="6" fillId="33" borderId="113" xfId="53" applyNumberFormat="1" applyFont="1" applyFill="1" applyBorder="1" applyAlignment="1" applyProtection="1">
      <alignment horizontal="center" vertical="center"/>
      <protection/>
    </xf>
    <xf numFmtId="1" fontId="6" fillId="33" borderId="87" xfId="53" applyNumberFormat="1" applyFont="1" applyFill="1" applyBorder="1" applyAlignment="1" applyProtection="1">
      <alignment horizontal="center" vertical="center"/>
      <protection/>
    </xf>
    <xf numFmtId="1" fontId="6" fillId="33" borderId="27" xfId="53" applyNumberFormat="1" applyFont="1" applyFill="1" applyBorder="1" applyAlignment="1" applyProtection="1">
      <alignment horizontal="center" vertical="center"/>
      <protection/>
    </xf>
    <xf numFmtId="49" fontId="6" fillId="0" borderId="105" xfId="53" applyNumberFormat="1" applyFont="1" applyFill="1" applyBorder="1" applyAlignment="1">
      <alignment horizontal="left" vertical="center" wrapText="1"/>
      <protection/>
    </xf>
    <xf numFmtId="0" fontId="2" fillId="0" borderId="106" xfId="53" applyFont="1" applyFill="1" applyBorder="1" applyAlignment="1">
      <alignment horizontal="center" vertical="center" wrapText="1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192" fontId="9" fillId="0" borderId="107" xfId="53" applyNumberFormat="1" applyFont="1" applyFill="1" applyBorder="1" applyAlignment="1" applyProtection="1">
      <alignment horizontal="center" vertical="center"/>
      <protection/>
    </xf>
    <xf numFmtId="182" fontId="2" fillId="0" borderId="105" xfId="53" applyNumberFormat="1" applyFont="1" applyFill="1" applyBorder="1" applyAlignment="1" applyProtection="1">
      <alignment horizontal="center" vertical="center"/>
      <protection/>
    </xf>
    <xf numFmtId="0" fontId="2" fillId="0" borderId="105" xfId="53" applyFont="1" applyFill="1" applyBorder="1" applyAlignment="1">
      <alignment horizontal="center" vertical="center" wrapText="1"/>
      <protection/>
    </xf>
    <xf numFmtId="180" fontId="6" fillId="0" borderId="38" xfId="53" applyNumberFormat="1" applyFont="1" applyFill="1" applyBorder="1" applyAlignment="1">
      <alignment horizontal="center" vertical="center" wrapText="1"/>
      <protection/>
    </xf>
    <xf numFmtId="0" fontId="2" fillId="0" borderId="107" xfId="53" applyFont="1" applyFill="1" applyBorder="1" applyAlignment="1">
      <alignment horizontal="center" vertical="center" wrapText="1"/>
      <protection/>
    </xf>
    <xf numFmtId="0" fontId="2" fillId="0" borderId="108" xfId="53" applyFont="1" applyFill="1" applyBorder="1" applyAlignment="1">
      <alignment horizontal="center" vertical="center" wrapText="1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182" fontId="2" fillId="0" borderId="45" xfId="53" applyNumberFormat="1" applyFont="1" applyFill="1" applyBorder="1" applyAlignment="1">
      <alignment horizontal="center" vertical="center" wrapText="1"/>
      <protection/>
    </xf>
    <xf numFmtId="0" fontId="2" fillId="0" borderId="109" xfId="53" applyFont="1" applyFill="1" applyBorder="1" applyAlignment="1">
      <alignment horizontal="center" vertical="center" wrapText="1"/>
      <protection/>
    </xf>
    <xf numFmtId="0" fontId="2" fillId="0" borderId="33" xfId="53" applyFont="1" applyFill="1" applyBorder="1" applyAlignment="1">
      <alignment horizontal="center" vertical="center" wrapText="1"/>
      <protection/>
    </xf>
    <xf numFmtId="0" fontId="2" fillId="0" borderId="80" xfId="53" applyFont="1" applyFill="1" applyBorder="1" applyAlignment="1">
      <alignment horizontal="center" vertical="center" wrapText="1"/>
      <protection/>
    </xf>
    <xf numFmtId="0" fontId="2" fillId="0" borderId="19" xfId="53" applyFont="1" applyBorder="1" applyAlignment="1">
      <alignment horizontal="center" vertical="center" wrapText="1"/>
      <protection/>
    </xf>
    <xf numFmtId="49" fontId="2" fillId="0" borderId="85" xfId="53" applyNumberFormat="1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182" fontId="2" fillId="0" borderId="62" xfId="53" applyNumberFormat="1" applyFont="1" applyFill="1" applyBorder="1" applyAlignment="1" applyProtection="1">
      <alignment horizontal="center" vertical="center"/>
      <protection/>
    </xf>
    <xf numFmtId="0" fontId="2" fillId="0" borderId="55" xfId="53" applyFont="1" applyFill="1" applyBorder="1" applyAlignment="1">
      <alignment horizontal="center" vertical="center" wrapText="1"/>
      <protection/>
    </xf>
    <xf numFmtId="180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80" fontId="2" fillId="0" borderId="11" xfId="53" applyNumberFormat="1" applyFont="1" applyFill="1" applyBorder="1" applyAlignment="1">
      <alignment horizontal="center" vertical="center" wrapText="1"/>
      <protection/>
    </xf>
    <xf numFmtId="0" fontId="2" fillId="0" borderId="48" xfId="53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35" xfId="53" applyNumberFormat="1" applyFont="1" applyFill="1" applyBorder="1" applyAlignment="1">
      <alignment horizontal="center" vertical="center" wrapText="1"/>
      <protection/>
    </xf>
    <xf numFmtId="0" fontId="2" fillId="0" borderId="60" xfId="53" applyNumberFormat="1" applyFont="1" applyFill="1" applyBorder="1" applyAlignment="1" applyProtection="1">
      <alignment vertical="center"/>
      <protection/>
    </xf>
    <xf numFmtId="0" fontId="2" fillId="0" borderId="12" xfId="53" applyNumberFormat="1" applyFont="1" applyFill="1" applyBorder="1" applyAlignment="1" applyProtection="1">
      <alignment vertical="center"/>
      <protection/>
    </xf>
    <xf numFmtId="0" fontId="2" fillId="0" borderId="35" xfId="53" applyNumberFormat="1" applyFont="1" applyFill="1" applyBorder="1" applyAlignment="1" applyProtection="1">
      <alignment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60" xfId="53" applyNumberFormat="1" applyFont="1" applyFill="1" applyBorder="1" applyAlignment="1" applyProtection="1">
      <alignment horizontal="center" vertical="center"/>
      <protection/>
    </xf>
    <xf numFmtId="182" fontId="2" fillId="33" borderId="27" xfId="53" applyNumberFormat="1" applyFont="1" applyFill="1" applyBorder="1" applyAlignment="1" applyProtection="1">
      <alignment horizontal="center" vertical="center"/>
      <protection/>
    </xf>
    <xf numFmtId="180" fontId="2" fillId="33" borderId="27" xfId="53" applyNumberFormat="1" applyFont="1" applyFill="1" applyBorder="1" applyAlignment="1">
      <alignment horizontal="center" vertical="center" wrapText="1"/>
      <protection/>
    </xf>
    <xf numFmtId="0" fontId="2" fillId="33" borderId="69" xfId="53" applyNumberFormat="1" applyFont="1" applyFill="1" applyBorder="1" applyAlignment="1">
      <alignment horizontal="center" vertical="center" wrapText="1"/>
      <protection/>
    </xf>
    <xf numFmtId="0" fontId="2" fillId="33" borderId="27" xfId="53" applyNumberFormat="1" applyFont="1" applyFill="1" applyBorder="1" applyAlignment="1">
      <alignment horizontal="center" vertical="center" wrapText="1"/>
      <protection/>
    </xf>
    <xf numFmtId="182" fontId="6" fillId="33" borderId="27" xfId="53" applyNumberFormat="1" applyFont="1" applyFill="1" applyBorder="1" applyAlignment="1" applyProtection="1">
      <alignment horizontal="center" vertical="center"/>
      <protection/>
    </xf>
    <xf numFmtId="0" fontId="6" fillId="33" borderId="13" xfId="53" applyFont="1" applyFill="1" applyBorder="1" applyAlignment="1">
      <alignment horizontal="left" vertical="top" wrapText="1"/>
      <protection/>
    </xf>
    <xf numFmtId="0" fontId="6" fillId="0" borderId="13" xfId="53" applyFont="1" applyBorder="1" applyAlignment="1">
      <alignment horizontal="left" vertical="top" wrapText="1"/>
      <protection/>
    </xf>
    <xf numFmtId="0" fontId="6" fillId="0" borderId="21" xfId="53" applyFont="1" applyBorder="1" applyAlignment="1">
      <alignment horizontal="left" vertical="top" wrapText="1"/>
      <protection/>
    </xf>
    <xf numFmtId="0" fontId="6" fillId="31" borderId="43" xfId="53" applyFont="1" applyFill="1" applyBorder="1" applyAlignment="1">
      <alignment horizontal="left" vertical="top" wrapText="1"/>
      <protection/>
    </xf>
    <xf numFmtId="0" fontId="6" fillId="31" borderId="13" xfId="53" applyFont="1" applyFill="1" applyBorder="1" applyAlignment="1">
      <alignment horizontal="left" vertical="top" wrapText="1"/>
      <protection/>
    </xf>
    <xf numFmtId="0" fontId="6" fillId="33" borderId="16" xfId="53" applyFont="1" applyFill="1" applyBorder="1" applyAlignment="1">
      <alignment horizontal="left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31" borderId="26" xfId="53" applyFont="1" applyFill="1" applyBorder="1" applyAlignment="1">
      <alignment horizontal="left" vertical="center" wrapText="1"/>
      <protection/>
    </xf>
    <xf numFmtId="0" fontId="6" fillId="31" borderId="16" xfId="53" applyFont="1" applyFill="1" applyBorder="1" applyAlignment="1">
      <alignment horizontal="left" vertical="center" wrapText="1"/>
      <protection/>
    </xf>
    <xf numFmtId="49" fontId="3" fillId="0" borderId="59" xfId="53" applyNumberFormat="1" applyFont="1" applyFill="1" applyBorder="1" applyAlignment="1">
      <alignment horizontal="center" vertical="center" wrapText="1"/>
      <protection/>
    </xf>
    <xf numFmtId="49" fontId="2" fillId="0" borderId="45" xfId="53" applyNumberFormat="1" applyFont="1" applyFill="1" applyBorder="1" applyAlignment="1">
      <alignment vertical="center" wrapText="1"/>
      <protection/>
    </xf>
    <xf numFmtId="0" fontId="2" fillId="0" borderId="89" xfId="53" applyNumberFormat="1" applyFont="1" applyBorder="1" applyAlignment="1">
      <alignment horizontal="center" vertical="center"/>
      <protection/>
    </xf>
    <xf numFmtId="49" fontId="2" fillId="0" borderId="38" xfId="53" applyNumberFormat="1" applyFont="1" applyFill="1" applyBorder="1" applyAlignment="1">
      <alignment horizontal="center" vertical="center"/>
      <protection/>
    </xf>
    <xf numFmtId="49" fontId="2" fillId="0" borderId="38" xfId="53" applyNumberFormat="1" applyFont="1" applyBorder="1" applyAlignment="1">
      <alignment horizontal="center" vertical="center"/>
      <protection/>
    </xf>
    <xf numFmtId="0" fontId="9" fillId="0" borderId="90" xfId="53" applyNumberFormat="1" applyFont="1" applyFill="1" applyBorder="1" applyAlignment="1" applyProtection="1">
      <alignment horizontal="center" vertical="center"/>
      <protection/>
    </xf>
    <xf numFmtId="182" fontId="6" fillId="31" borderId="189" xfId="53" applyNumberFormat="1" applyFont="1" applyFill="1" applyBorder="1" applyAlignment="1" applyProtection="1">
      <alignment horizontal="center" vertical="center"/>
      <protection/>
    </xf>
    <xf numFmtId="1" fontId="6" fillId="0" borderId="89" xfId="53" applyNumberFormat="1" applyFont="1" applyBorder="1" applyAlignment="1">
      <alignment horizontal="center" vertical="center"/>
      <protection/>
    </xf>
    <xf numFmtId="0" fontId="6" fillId="0" borderId="38" xfId="53" applyNumberFormat="1" applyFont="1" applyBorder="1" applyAlignment="1">
      <alignment horizontal="center" vertical="center"/>
      <protection/>
    </xf>
    <xf numFmtId="0" fontId="2" fillId="0" borderId="93" xfId="53" applyFont="1" applyBorder="1" applyAlignment="1">
      <alignment horizontal="center" vertical="center" wrapText="1"/>
      <protection/>
    </xf>
    <xf numFmtId="0" fontId="9" fillId="31" borderId="98" xfId="53" applyNumberFormat="1" applyFont="1" applyFill="1" applyBorder="1" applyAlignment="1" applyProtection="1">
      <alignment horizontal="center" vertical="center"/>
      <protection/>
    </xf>
    <xf numFmtId="0" fontId="9" fillId="0" borderId="96" xfId="53" applyNumberFormat="1" applyFont="1" applyFill="1" applyBorder="1" applyAlignment="1" applyProtection="1">
      <alignment horizontal="center" vertical="center"/>
      <protection/>
    </xf>
    <xf numFmtId="0" fontId="9" fillId="0" borderId="97" xfId="53" applyNumberFormat="1" applyFont="1" applyFill="1" applyBorder="1" applyAlignment="1" applyProtection="1">
      <alignment horizontal="center" vertical="center"/>
      <protection/>
    </xf>
    <xf numFmtId="0" fontId="9" fillId="31" borderId="99" xfId="53" applyNumberFormat="1" applyFont="1" applyFill="1" applyBorder="1" applyAlignment="1" applyProtection="1">
      <alignment horizontal="center" vertical="center"/>
      <protection/>
    </xf>
    <xf numFmtId="0" fontId="9" fillId="0" borderId="94" xfId="53" applyNumberFormat="1" applyFont="1" applyFill="1" applyBorder="1" applyAlignment="1" applyProtection="1">
      <alignment horizontal="center" vertical="center"/>
      <protection/>
    </xf>
    <xf numFmtId="0" fontId="9" fillId="0" borderId="95" xfId="53" applyNumberFormat="1" applyFont="1" applyFill="1" applyBorder="1" applyAlignment="1" applyProtection="1">
      <alignment horizontal="center" vertical="center"/>
      <protection/>
    </xf>
    <xf numFmtId="49" fontId="2" fillId="0" borderId="33" xfId="53" applyNumberFormat="1" applyFont="1" applyFill="1" applyBorder="1" applyAlignment="1">
      <alignment vertical="center" wrapText="1"/>
      <protection/>
    </xf>
    <xf numFmtId="0" fontId="2" fillId="0" borderId="28" xfId="53" applyNumberFormat="1" applyFont="1" applyFill="1" applyBorder="1" applyAlignment="1">
      <alignment horizontal="center" vertical="center"/>
      <protection/>
    </xf>
    <xf numFmtId="1" fontId="2" fillId="0" borderId="10" xfId="53" applyNumberFormat="1" applyFont="1" applyFill="1" applyBorder="1" applyAlignment="1">
      <alignment horizontal="center" vertical="center"/>
      <protection/>
    </xf>
    <xf numFmtId="49" fontId="2" fillId="0" borderId="13" xfId="53" applyNumberFormat="1" applyFont="1" applyFill="1" applyBorder="1" applyAlignment="1">
      <alignment horizontal="center" vertical="center"/>
      <protection/>
    </xf>
    <xf numFmtId="0" fontId="9" fillId="0" borderId="20" xfId="53" applyNumberFormat="1" applyFont="1" applyFill="1" applyBorder="1" applyAlignment="1" applyProtection="1">
      <alignment horizontal="center" vertical="center"/>
      <protection/>
    </xf>
    <xf numFmtId="182" fontId="2" fillId="31" borderId="43" xfId="53" applyNumberFormat="1" applyFont="1" applyFill="1" applyBorder="1" applyAlignment="1">
      <alignment horizontal="center" vertical="center" wrapText="1"/>
      <protection/>
    </xf>
    <xf numFmtId="1" fontId="6" fillId="0" borderId="28" xfId="53" applyNumberFormat="1" applyFont="1" applyFill="1" applyBorder="1" applyAlignment="1">
      <alignment horizontal="center" vertical="center"/>
      <protection/>
    </xf>
    <xf numFmtId="1" fontId="6" fillId="0" borderId="13" xfId="53" applyNumberFormat="1" applyFont="1" applyFill="1" applyBorder="1" applyAlignment="1">
      <alignment horizontal="center" vertical="center"/>
      <protection/>
    </xf>
    <xf numFmtId="0" fontId="6" fillId="0" borderId="13" xfId="53" applyNumberFormat="1" applyFont="1" applyFill="1" applyBorder="1" applyAlignment="1">
      <alignment horizontal="center" vertical="center"/>
      <protection/>
    </xf>
    <xf numFmtId="0" fontId="6" fillId="0" borderId="21" xfId="53" applyNumberFormat="1" applyFont="1" applyFill="1" applyBorder="1" applyAlignment="1">
      <alignment horizontal="center" vertical="center"/>
      <protection/>
    </xf>
    <xf numFmtId="0" fontId="2" fillId="0" borderId="44" xfId="53" applyFont="1" applyBorder="1" applyAlignment="1">
      <alignment horizontal="center" vertical="center" wrapText="1"/>
      <protection/>
    </xf>
    <xf numFmtId="0" fontId="2" fillId="31" borderId="85" xfId="53" applyNumberFormat="1" applyFont="1" applyFill="1" applyBorder="1" applyAlignment="1">
      <alignment horizontal="center" vertical="center" wrapText="1"/>
      <protection/>
    </xf>
    <xf numFmtId="0" fontId="2" fillId="0" borderId="60" xfId="53" applyNumberFormat="1" applyFont="1" applyBorder="1" applyAlignment="1">
      <alignment horizontal="center" vertical="center" wrapText="1"/>
      <protection/>
    </xf>
    <xf numFmtId="0" fontId="2" fillId="0" borderId="44" xfId="53" applyNumberFormat="1" applyFont="1" applyBorder="1" applyAlignment="1">
      <alignment horizontal="center" vertical="center" wrapText="1"/>
      <protection/>
    </xf>
    <xf numFmtId="0" fontId="2" fillId="31" borderId="48" xfId="53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35" xfId="53" applyNumberFormat="1" applyFont="1" applyBorder="1" applyAlignment="1">
      <alignment horizontal="center" vertical="center" wrapText="1"/>
      <protection/>
    </xf>
    <xf numFmtId="49" fontId="3" fillId="0" borderId="56" xfId="53" applyNumberFormat="1" applyFont="1" applyFill="1" applyBorder="1" applyAlignment="1">
      <alignment horizontal="center" vertical="center" wrapText="1"/>
      <protection/>
    </xf>
    <xf numFmtId="49" fontId="2" fillId="0" borderId="37" xfId="53" applyNumberFormat="1" applyFont="1" applyFill="1" applyBorder="1" applyAlignment="1">
      <alignment vertical="center" wrapText="1"/>
      <protection/>
    </xf>
    <xf numFmtId="0" fontId="2" fillId="0" borderId="23" xfId="53" applyNumberFormat="1" applyFont="1" applyFill="1" applyBorder="1" applyAlignment="1">
      <alignment horizontal="center" vertical="center"/>
      <protection/>
    </xf>
    <xf numFmtId="49" fontId="2" fillId="0" borderId="16" xfId="53" applyNumberFormat="1" applyFont="1" applyFill="1" applyBorder="1" applyAlignment="1">
      <alignment horizontal="center" vertical="center"/>
      <protection/>
    </xf>
    <xf numFmtId="0" fontId="2" fillId="0" borderId="18" xfId="53" applyNumberFormat="1" applyFont="1" applyFill="1" applyBorder="1" applyAlignment="1" applyProtection="1">
      <alignment horizontal="center" vertical="center"/>
      <protection/>
    </xf>
    <xf numFmtId="182" fontId="2" fillId="31" borderId="26" xfId="53" applyNumberFormat="1" applyFont="1" applyFill="1" applyBorder="1" applyAlignment="1">
      <alignment horizontal="center" vertical="center" wrapText="1"/>
      <protection/>
    </xf>
    <xf numFmtId="1" fontId="2" fillId="0" borderId="29" xfId="53" applyNumberFormat="1" applyFont="1" applyFill="1" applyBorder="1" applyAlignment="1">
      <alignment horizontal="center" vertical="center"/>
      <protection/>
    </xf>
    <xf numFmtId="180" fontId="2" fillId="0" borderId="16" xfId="53" applyNumberFormat="1" applyFont="1" applyFill="1" applyBorder="1" applyAlignment="1">
      <alignment horizontal="center" vertical="center" wrapText="1"/>
      <protection/>
    </xf>
    <xf numFmtId="1" fontId="2" fillId="0" borderId="16" xfId="53" applyNumberFormat="1" applyFont="1" applyFill="1" applyBorder="1" applyAlignment="1">
      <alignment horizontal="center" vertical="center"/>
      <protection/>
    </xf>
    <xf numFmtId="0" fontId="2" fillId="0" borderId="16" xfId="53" applyNumberFormat="1" applyFont="1" applyFill="1" applyBorder="1" applyAlignment="1">
      <alignment horizontal="center" vertical="center"/>
      <protection/>
    </xf>
    <xf numFmtId="0" fontId="2" fillId="0" borderId="31" xfId="53" applyFont="1" applyFill="1" applyBorder="1" applyAlignment="1">
      <alignment horizontal="center" vertical="center" wrapText="1"/>
      <protection/>
    </xf>
    <xf numFmtId="0" fontId="2" fillId="31" borderId="110" xfId="53" applyNumberFormat="1" applyFont="1" applyFill="1" applyBorder="1" applyAlignment="1">
      <alignment horizontal="center" vertical="center" wrapText="1"/>
      <protection/>
    </xf>
    <xf numFmtId="0" fontId="2" fillId="0" borderId="67" xfId="53" applyNumberFormat="1" applyFont="1" applyFill="1" applyBorder="1" applyAlignment="1">
      <alignment horizontal="center" vertical="center" wrapText="1"/>
      <protection/>
    </xf>
    <xf numFmtId="0" fontId="2" fillId="0" borderId="31" xfId="53" applyNumberFormat="1" applyFont="1" applyFill="1" applyBorder="1" applyAlignment="1">
      <alignment horizontal="center" vertical="center" wrapText="1"/>
      <protection/>
    </xf>
    <xf numFmtId="0" fontId="2" fillId="31" borderId="136" xfId="53" applyNumberFormat="1" applyFont="1" applyFill="1" applyBorder="1" applyAlignment="1">
      <alignment horizontal="center" vertical="center" wrapText="1"/>
      <protection/>
    </xf>
    <xf numFmtId="0" fontId="2" fillId="0" borderId="25" xfId="53" applyNumberFormat="1" applyFont="1" applyFill="1" applyBorder="1" applyAlignment="1">
      <alignment horizontal="center" vertical="center" wrapText="1"/>
      <protection/>
    </xf>
    <xf numFmtId="0" fontId="2" fillId="0" borderId="137" xfId="53" applyNumberFormat="1" applyFont="1" applyFill="1" applyBorder="1" applyAlignment="1">
      <alignment horizontal="center" vertical="center" wrapText="1"/>
      <protection/>
    </xf>
    <xf numFmtId="49" fontId="3" fillId="0" borderId="68" xfId="53" applyNumberFormat="1" applyFont="1" applyFill="1" applyBorder="1" applyAlignment="1">
      <alignment horizontal="left" vertical="center" wrapText="1"/>
      <protection/>
    </xf>
    <xf numFmtId="49" fontId="3" fillId="0" borderId="68" xfId="53" applyNumberFormat="1" applyFont="1" applyFill="1" applyBorder="1" applyAlignment="1">
      <alignment horizontal="center" vertical="center"/>
      <protection/>
    </xf>
    <xf numFmtId="0" fontId="3" fillId="0" borderId="68" xfId="53" applyNumberFormat="1" applyFont="1" applyFill="1" applyBorder="1" applyAlignment="1" applyProtection="1">
      <alignment horizontal="center" vertical="center"/>
      <protection/>
    </xf>
    <xf numFmtId="182" fontId="6" fillId="31" borderId="68" xfId="53" applyNumberFormat="1" applyFont="1" applyFill="1" applyBorder="1" applyAlignment="1" applyProtection="1">
      <alignment horizontal="center" vertical="center"/>
      <protection/>
    </xf>
    <xf numFmtId="1" fontId="3" fillId="0" borderId="68" xfId="53" applyNumberFormat="1" applyFont="1" applyFill="1" applyBorder="1" applyAlignment="1">
      <alignment horizontal="center" vertical="center"/>
      <protection/>
    </xf>
    <xf numFmtId="1" fontId="3" fillId="0" borderId="68" xfId="53" applyNumberFormat="1" applyFont="1" applyFill="1" applyBorder="1" applyAlignment="1">
      <alignment horizontal="center" vertical="center" wrapText="1"/>
      <protection/>
    </xf>
    <xf numFmtId="0" fontId="3" fillId="0" borderId="68" xfId="53" applyNumberFormat="1" applyFont="1" applyFill="1" applyBorder="1" applyAlignment="1">
      <alignment horizontal="center" vertical="center"/>
      <protection/>
    </xf>
    <xf numFmtId="0" fontId="3" fillId="0" borderId="68" xfId="53" applyFont="1" applyFill="1" applyBorder="1" applyAlignment="1">
      <alignment horizontal="center" vertical="center" wrapText="1"/>
      <protection/>
    </xf>
    <xf numFmtId="0" fontId="2" fillId="31" borderId="52" xfId="53" applyNumberFormat="1" applyFont="1" applyFill="1" applyBorder="1" applyAlignment="1">
      <alignment horizontal="center" vertical="center" wrapText="1"/>
      <protection/>
    </xf>
    <xf numFmtId="0" fontId="3" fillId="0" borderId="68" xfId="53" applyNumberFormat="1" applyFont="1" applyFill="1" applyBorder="1" applyAlignment="1">
      <alignment horizontal="center" vertical="center" wrapText="1"/>
      <protection/>
    </xf>
    <xf numFmtId="0" fontId="2" fillId="0" borderId="68" xfId="53" applyNumberFormat="1" applyFont="1" applyFill="1" applyBorder="1" applyAlignment="1">
      <alignment horizontal="center" vertical="center" wrapText="1"/>
      <protection/>
    </xf>
    <xf numFmtId="0" fontId="2" fillId="31" borderId="68" xfId="53" applyNumberFormat="1" applyFont="1" applyFill="1" applyBorder="1" applyAlignment="1">
      <alignment horizontal="center" vertical="center" wrapText="1"/>
      <protection/>
    </xf>
    <xf numFmtId="0" fontId="2" fillId="0" borderId="138" xfId="53" applyNumberFormat="1" applyFont="1" applyFill="1" applyBorder="1" applyAlignment="1">
      <alignment horizontal="center" vertical="center" wrapText="1"/>
      <protection/>
    </xf>
    <xf numFmtId="0" fontId="2" fillId="0" borderId="20" xfId="53" applyNumberFormat="1" applyFont="1" applyFill="1" applyBorder="1" applyAlignment="1" applyProtection="1">
      <alignment horizontal="center" vertical="center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31" borderId="57" xfId="53" applyNumberFormat="1" applyFont="1" applyFill="1" applyBorder="1" applyAlignment="1">
      <alignment horizontal="center" vertical="center" wrapText="1"/>
      <protection/>
    </xf>
    <xf numFmtId="0" fontId="2" fillId="0" borderId="13" xfId="53" applyNumberFormat="1" applyFont="1" applyBorder="1" applyAlignment="1">
      <alignment horizontal="center" vertical="center" wrapText="1"/>
      <protection/>
    </xf>
    <xf numFmtId="0" fontId="2" fillId="0" borderId="36" xfId="53" applyNumberFormat="1" applyFont="1" applyBorder="1" applyAlignment="1">
      <alignment horizontal="center" vertical="center" wrapText="1"/>
      <protection/>
    </xf>
    <xf numFmtId="0" fontId="2" fillId="31" borderId="43" xfId="53" applyNumberFormat="1" applyFont="1" applyFill="1" applyBorder="1" applyAlignment="1">
      <alignment horizontal="center" vertical="center" wrapText="1"/>
      <protection/>
    </xf>
    <xf numFmtId="0" fontId="2" fillId="0" borderId="20" xfId="53" applyNumberFormat="1" applyFont="1" applyBorder="1" applyAlignment="1">
      <alignment horizontal="center" vertical="center" wrapText="1"/>
      <protection/>
    </xf>
    <xf numFmtId="181" fontId="9" fillId="0" borderId="0" xfId="53" applyNumberFormat="1" applyFont="1" applyFill="1" applyBorder="1" applyAlignment="1" applyProtection="1">
      <alignment horizontal="center" vertical="center"/>
      <protection/>
    </xf>
    <xf numFmtId="49" fontId="2" fillId="0" borderId="12" xfId="53" applyNumberFormat="1" applyFont="1" applyFill="1" applyBorder="1" applyAlignment="1">
      <alignment horizontal="right" vertical="center" wrapText="1"/>
      <protection/>
    </xf>
    <xf numFmtId="0" fontId="2" fillId="0" borderId="14" xfId="53" applyNumberFormat="1" applyFont="1" applyFill="1" applyBorder="1" applyAlignment="1">
      <alignment horizontal="center" vertical="center"/>
      <protection/>
    </xf>
    <xf numFmtId="0" fontId="9" fillId="0" borderId="15" xfId="53" applyNumberFormat="1" applyFont="1" applyFill="1" applyBorder="1" applyAlignment="1" applyProtection="1">
      <alignment horizontal="center" vertical="center"/>
      <protection/>
    </xf>
    <xf numFmtId="1" fontId="2" fillId="0" borderId="28" xfId="53" applyNumberFormat="1" applyFont="1" applyFill="1" applyBorder="1" applyAlignment="1">
      <alignment horizontal="center" vertical="center"/>
      <protection/>
    </xf>
    <xf numFmtId="18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1" fontId="2" fillId="31" borderId="55" xfId="53" applyNumberFormat="1" applyFont="1" applyFill="1" applyBorder="1" applyAlignment="1">
      <alignment horizontal="center" vertical="center" wrapText="1"/>
      <protection/>
    </xf>
    <xf numFmtId="0" fontId="2" fillId="0" borderId="34" xfId="53" applyFont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0" fontId="2" fillId="0" borderId="15" xfId="53" applyNumberFormat="1" applyFont="1" applyFill="1" applyBorder="1" applyAlignment="1" applyProtection="1">
      <alignment horizontal="center" vertical="center"/>
      <protection/>
    </xf>
    <xf numFmtId="1" fontId="2" fillId="0" borderId="15" xfId="53" applyNumberFormat="1" applyFont="1" applyBorder="1" applyAlignment="1">
      <alignment horizontal="center" vertical="center" wrapText="1"/>
      <protection/>
    </xf>
    <xf numFmtId="0" fontId="2" fillId="31" borderId="55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2" fillId="0" borderId="34" xfId="53" applyNumberFormat="1" applyFont="1" applyBorder="1" applyAlignment="1">
      <alignment horizontal="center" vertical="center" wrapText="1"/>
      <protection/>
    </xf>
    <xf numFmtId="0" fontId="2" fillId="31" borderId="24" xfId="53" applyNumberFormat="1" applyFont="1" applyFill="1" applyBorder="1" applyAlignment="1">
      <alignment horizontal="center" vertical="center" wrapText="1"/>
      <protection/>
    </xf>
    <xf numFmtId="0" fontId="2" fillId="0" borderId="15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vertical="center" wrapText="1"/>
      <protection/>
    </xf>
    <xf numFmtId="1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5" xfId="53" applyNumberFormat="1" applyFont="1" applyFill="1" applyBorder="1" applyAlignment="1">
      <alignment horizontal="center" vertical="center" wrapText="1"/>
      <protection/>
    </xf>
    <xf numFmtId="0" fontId="2" fillId="0" borderId="14" xfId="53" applyNumberFormat="1" applyFont="1" applyBorder="1" applyAlignment="1">
      <alignment horizontal="center" vertical="center"/>
      <protection/>
    </xf>
    <xf numFmtId="49" fontId="2" fillId="0" borderId="10" xfId="53" applyNumberFormat="1" applyFont="1" applyBorder="1" applyAlignment="1">
      <alignment horizontal="center" vertical="center"/>
      <protection/>
    </xf>
    <xf numFmtId="182" fontId="2" fillId="31" borderId="49" xfId="53" applyNumberFormat="1" applyFont="1" applyFill="1" applyBorder="1" applyAlignment="1" applyProtection="1">
      <alignment horizontal="center" vertical="center"/>
      <protection/>
    </xf>
    <xf numFmtId="1" fontId="2" fillId="0" borderId="28" xfId="53" applyNumberFormat="1" applyFont="1" applyBorder="1" applyAlignment="1">
      <alignment horizontal="center" vertical="center"/>
      <protection/>
    </xf>
    <xf numFmtId="1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Fill="1" applyBorder="1" applyAlignment="1">
      <alignment horizontal="right" vertical="center" wrapText="1"/>
      <protection/>
    </xf>
    <xf numFmtId="0" fontId="2" fillId="0" borderId="92" xfId="53" applyNumberFormat="1" applyFont="1" applyFill="1" applyBorder="1" applyAlignment="1">
      <alignment horizontal="center" vertical="center"/>
      <protection/>
    </xf>
    <xf numFmtId="182" fontId="6" fillId="31" borderId="49" xfId="53" applyNumberFormat="1" applyFont="1" applyFill="1" applyBorder="1" applyAlignment="1" applyProtection="1">
      <alignment horizontal="center" vertical="center"/>
      <protection/>
    </xf>
    <xf numFmtId="1" fontId="6" fillId="0" borderId="28" xfId="53" applyNumberFormat="1" applyFont="1" applyBorder="1" applyAlignment="1">
      <alignment horizontal="center" vertical="center"/>
      <protection/>
    </xf>
    <xf numFmtId="1" fontId="6" fillId="0" borderId="10" xfId="53" applyNumberFormat="1" applyFont="1" applyBorder="1" applyAlignment="1">
      <alignment horizontal="center" vertical="center"/>
      <protection/>
    </xf>
    <xf numFmtId="0" fontId="6" fillId="0" borderId="10" xfId="53" applyNumberFormat="1" applyFont="1" applyBorder="1" applyAlignment="1">
      <alignment horizontal="center" vertical="center"/>
      <protection/>
    </xf>
    <xf numFmtId="49" fontId="2" fillId="0" borderId="14" xfId="53" applyNumberFormat="1" applyFont="1" applyBorder="1" applyAlignment="1">
      <alignment horizontal="center" vertical="center"/>
      <protection/>
    </xf>
    <xf numFmtId="0" fontId="2" fillId="0" borderId="10" xfId="53" applyNumberFormat="1" applyFont="1" applyBorder="1" applyAlignment="1">
      <alignment horizontal="center" vertical="center"/>
      <protection/>
    </xf>
    <xf numFmtId="0" fontId="9" fillId="0" borderId="15" xfId="53" applyNumberFormat="1" applyFont="1" applyFill="1" applyBorder="1" applyAlignment="1" applyProtection="1">
      <alignment horizontal="center" vertical="center"/>
      <protection/>
    </xf>
    <xf numFmtId="0" fontId="2" fillId="0" borderId="35" xfId="53" applyNumberFormat="1" applyFont="1" applyBorder="1" applyAlignment="1">
      <alignment horizontal="center" vertical="center" wrapText="1"/>
      <protection/>
    </xf>
    <xf numFmtId="0" fontId="2" fillId="31" borderId="60" xfId="53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Border="1" applyAlignment="1">
      <alignment horizontal="center" vertical="center" wrapText="1"/>
      <protection/>
    </xf>
    <xf numFmtId="0" fontId="2" fillId="0" borderId="22" xfId="53" applyNumberFormat="1" applyFont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34" xfId="53" applyNumberFormat="1" applyFont="1" applyFill="1" applyBorder="1" applyAlignment="1">
      <alignment horizontal="center" vertical="center" wrapText="1"/>
      <protection/>
    </xf>
    <xf numFmtId="0" fontId="6" fillId="0" borderId="12" xfId="53" applyNumberFormat="1" applyFont="1" applyBorder="1" applyAlignment="1">
      <alignment horizontal="center" vertical="center"/>
      <protection/>
    </xf>
    <xf numFmtId="1" fontId="2" fillId="0" borderId="61" xfId="53" applyNumberFormat="1" applyFont="1" applyBorder="1" applyAlignment="1">
      <alignment horizontal="center" vertical="center"/>
      <protection/>
    </xf>
    <xf numFmtId="0" fontId="2" fillId="0" borderId="100" xfId="53" applyFont="1" applyBorder="1" applyAlignment="1">
      <alignment horizontal="center" vertical="center" wrapText="1"/>
      <protection/>
    </xf>
    <xf numFmtId="49" fontId="2" fillId="31" borderId="12" xfId="53" applyNumberFormat="1" applyFont="1" applyFill="1" applyBorder="1" applyAlignment="1">
      <alignment vertical="center" wrapText="1"/>
      <protection/>
    </xf>
    <xf numFmtId="0" fontId="2" fillId="31" borderId="14" xfId="53" applyNumberFormat="1" applyFont="1" applyFill="1" applyBorder="1" applyAlignment="1">
      <alignment horizontal="center" vertical="center"/>
      <protection/>
    </xf>
    <xf numFmtId="0" fontId="2" fillId="31" borderId="10" xfId="53" applyNumberFormat="1" applyFont="1" applyFill="1" applyBorder="1" applyAlignment="1">
      <alignment horizontal="center" vertical="center"/>
      <protection/>
    </xf>
    <xf numFmtId="0" fontId="2" fillId="31" borderId="15" xfId="53" applyNumberFormat="1" applyFont="1" applyFill="1" applyBorder="1" applyAlignment="1" applyProtection="1">
      <alignment horizontal="center" vertical="center"/>
      <protection/>
    </xf>
    <xf numFmtId="1" fontId="2" fillId="31" borderId="28" xfId="53" applyNumberFormat="1" applyFont="1" applyFill="1" applyBorder="1" applyAlignment="1">
      <alignment horizontal="center" vertical="center"/>
      <protection/>
    </xf>
    <xf numFmtId="180" fontId="2" fillId="31" borderId="13" xfId="53" applyNumberFormat="1" applyFont="1" applyFill="1" applyBorder="1" applyAlignment="1">
      <alignment horizontal="center" vertical="center" wrapText="1"/>
      <protection/>
    </xf>
    <xf numFmtId="1" fontId="2" fillId="31" borderId="13" xfId="53" applyNumberFormat="1" applyFont="1" applyFill="1" applyBorder="1" applyAlignment="1">
      <alignment horizontal="center" vertical="center"/>
      <protection/>
    </xf>
    <xf numFmtId="0" fontId="2" fillId="31" borderId="13" xfId="53" applyNumberFormat="1" applyFont="1" applyFill="1" applyBorder="1" applyAlignment="1">
      <alignment horizontal="center" vertical="center"/>
      <protection/>
    </xf>
    <xf numFmtId="0" fontId="2" fillId="31" borderId="15" xfId="53" applyFont="1" applyFill="1" applyBorder="1" applyAlignment="1">
      <alignment horizontal="center" vertical="center" wrapText="1"/>
      <protection/>
    </xf>
    <xf numFmtId="0" fontId="2" fillId="31" borderId="10" xfId="53" applyNumberFormat="1" applyFont="1" applyFill="1" applyBorder="1" applyAlignment="1">
      <alignment horizontal="center" vertical="center" wrapText="1"/>
      <protection/>
    </xf>
    <xf numFmtId="0" fontId="2" fillId="31" borderId="34" xfId="53" applyNumberFormat="1" applyFont="1" applyFill="1" applyBorder="1" applyAlignment="1">
      <alignment horizontal="center" vertical="center" wrapText="1"/>
      <protection/>
    </xf>
    <xf numFmtId="0" fontId="2" fillId="31" borderId="15" xfId="53" applyNumberFormat="1" applyFont="1" applyFill="1" applyBorder="1" applyAlignment="1">
      <alignment horizontal="center" vertical="center" wrapText="1"/>
      <protection/>
    </xf>
    <xf numFmtId="180" fontId="2" fillId="31" borderId="0" xfId="53" applyNumberFormat="1" applyFont="1" applyFill="1" applyBorder="1" applyAlignment="1" applyProtection="1">
      <alignment vertical="center"/>
      <protection/>
    </xf>
    <xf numFmtId="180" fontId="6" fillId="0" borderId="10" xfId="53" applyNumberFormat="1" applyFont="1" applyBorder="1" applyAlignment="1">
      <alignment horizontal="center" vertical="center" wrapText="1"/>
      <protection/>
    </xf>
    <xf numFmtId="49" fontId="2" fillId="31" borderId="33" xfId="53" applyNumberFormat="1" applyFont="1" applyFill="1" applyBorder="1" applyAlignment="1">
      <alignment vertical="center" wrapText="1"/>
      <protection/>
    </xf>
    <xf numFmtId="49" fontId="2" fillId="31" borderId="14" xfId="53" applyNumberFormat="1" applyFont="1" applyFill="1" applyBorder="1" applyAlignment="1">
      <alignment horizontal="center" vertical="center"/>
      <protection/>
    </xf>
    <xf numFmtId="49" fontId="2" fillId="31" borderId="10" xfId="53" applyNumberFormat="1" applyFont="1" applyFill="1" applyBorder="1" applyAlignment="1">
      <alignment horizontal="center" vertical="center"/>
      <protection/>
    </xf>
    <xf numFmtId="180" fontId="2" fillId="31" borderId="10" xfId="53" applyNumberFormat="1" applyFont="1" applyFill="1" applyBorder="1" applyAlignment="1">
      <alignment horizontal="center" vertical="center" wrapText="1"/>
      <protection/>
    </xf>
    <xf numFmtId="1" fontId="2" fillId="31" borderId="10" xfId="53" applyNumberFormat="1" applyFont="1" applyFill="1" applyBorder="1" applyAlignment="1">
      <alignment horizontal="center" vertical="center"/>
      <protection/>
    </xf>
    <xf numFmtId="49" fontId="2" fillId="0" borderId="14" xfId="53" applyNumberFormat="1" applyFont="1" applyBorder="1" applyAlignment="1">
      <alignment horizontal="center" vertical="center"/>
      <protection/>
    </xf>
    <xf numFmtId="182" fontId="6" fillId="33" borderId="68" xfId="53" applyNumberFormat="1" applyFont="1" applyFill="1" applyBorder="1" applyAlignment="1">
      <alignment horizontal="center" vertical="center" wrapText="1"/>
      <protection/>
    </xf>
    <xf numFmtId="1" fontId="6" fillId="33" borderId="82" xfId="53" applyNumberFormat="1" applyFont="1" applyFill="1" applyBorder="1" applyAlignment="1" applyProtection="1">
      <alignment horizontal="center" vertical="center"/>
      <protection/>
    </xf>
    <xf numFmtId="182" fontId="6" fillId="33" borderId="81" xfId="53" applyNumberFormat="1" applyFont="1" applyFill="1" applyBorder="1" applyAlignment="1" applyProtection="1">
      <alignment horizontal="center" vertical="center"/>
      <protection/>
    </xf>
    <xf numFmtId="1" fontId="6" fillId="33" borderId="81" xfId="53" applyNumberFormat="1" applyFont="1" applyFill="1" applyBorder="1" applyAlignment="1" applyProtection="1">
      <alignment horizontal="center" vertical="center"/>
      <protection/>
    </xf>
    <xf numFmtId="1" fontId="2" fillId="0" borderId="33" xfId="53" applyNumberFormat="1" applyFont="1" applyFill="1" applyBorder="1" applyAlignment="1">
      <alignment horizontal="left" vertical="center" wrapText="1"/>
      <protection/>
    </xf>
    <xf numFmtId="0" fontId="2" fillId="0" borderId="28" xfId="53" applyFont="1" applyBorder="1" applyAlignment="1">
      <alignment horizontal="center" vertical="top" wrapText="1"/>
      <protection/>
    </xf>
    <xf numFmtId="181" fontId="2" fillId="0" borderId="20" xfId="53" applyNumberFormat="1" applyFont="1" applyFill="1" applyBorder="1" applyAlignment="1" applyProtection="1">
      <alignment horizontal="center" vertical="center"/>
      <protection/>
    </xf>
    <xf numFmtId="182" fontId="6" fillId="31" borderId="74" xfId="53" applyNumberFormat="1" applyFont="1" applyFill="1" applyBorder="1" applyAlignment="1" applyProtection="1">
      <alignment horizontal="center" vertical="center"/>
      <protection/>
    </xf>
    <xf numFmtId="0" fontId="6" fillId="0" borderId="28" xfId="53" applyFont="1" applyBorder="1" applyAlignment="1">
      <alignment horizontal="center" vertical="center" wrapText="1"/>
      <protection/>
    </xf>
    <xf numFmtId="180" fontId="6" fillId="0" borderId="13" xfId="53" applyNumberFormat="1" applyFont="1" applyBorder="1" applyAlignment="1">
      <alignment horizontal="center" vertical="center" wrapText="1"/>
      <protection/>
    </xf>
    <xf numFmtId="1" fontId="6" fillId="0" borderId="13" xfId="53" applyNumberFormat="1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2" fillId="31" borderId="57" xfId="53" applyFont="1" applyFill="1" applyBorder="1" applyAlignment="1">
      <alignment horizontal="center" vertical="center" wrapText="1"/>
      <protection/>
    </xf>
    <xf numFmtId="0" fontId="2" fillId="0" borderId="36" xfId="53" applyFont="1" applyBorder="1" applyAlignment="1">
      <alignment horizontal="center" vertical="center" wrapText="1"/>
      <protection/>
    </xf>
    <xf numFmtId="0" fontId="2" fillId="31" borderId="43" xfId="53" applyFont="1" applyFill="1" applyBorder="1" applyAlignment="1">
      <alignment horizontal="center" vertical="center" wrapText="1"/>
      <protection/>
    </xf>
    <xf numFmtId="1" fontId="5" fillId="0" borderId="12" xfId="53" applyNumberFormat="1" applyFont="1" applyFill="1" applyBorder="1" applyAlignment="1">
      <alignment horizontal="right" vertical="center" wrapText="1"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31" borderId="55" xfId="53" applyFont="1" applyFill="1" applyBorder="1" applyAlignment="1">
      <alignment horizontal="center" vertical="center" wrapText="1"/>
      <protection/>
    </xf>
    <xf numFmtId="0" fontId="2" fillId="19" borderId="0" xfId="53" applyFont="1" applyFill="1" applyBorder="1" applyAlignment="1">
      <alignment horizontal="center" vertical="center" wrapText="1"/>
      <protection/>
    </xf>
    <xf numFmtId="1" fontId="6" fillId="0" borderId="10" xfId="53" applyNumberFormat="1" applyFont="1" applyBorder="1" applyAlignment="1">
      <alignment horizontal="center" vertical="center" wrapText="1"/>
      <protection/>
    </xf>
    <xf numFmtId="1" fontId="2" fillId="0" borderId="12" xfId="53" applyNumberFormat="1" applyFont="1" applyFill="1" applyBorder="1" applyAlignment="1">
      <alignment horizontal="left" vertical="center" wrapText="1"/>
      <protection/>
    </xf>
    <xf numFmtId="49" fontId="6" fillId="0" borderId="12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182" fontId="6" fillId="31" borderId="33" xfId="53" applyNumberFormat="1" applyFont="1" applyFill="1" applyBorder="1" applyAlignment="1">
      <alignment horizontal="center" vertical="center" wrapText="1"/>
      <protection/>
    </xf>
    <xf numFmtId="1" fontId="6" fillId="0" borderId="12" xfId="53" applyNumberFormat="1" applyFont="1" applyFill="1" applyBorder="1" applyAlignment="1">
      <alignment horizontal="center" vertical="center"/>
      <protection/>
    </xf>
    <xf numFmtId="180" fontId="2" fillId="0" borderId="13" xfId="53" applyNumberFormat="1" applyFont="1" applyBorder="1" applyAlignment="1">
      <alignment horizontal="center" vertical="center" wrapText="1"/>
      <protection/>
    </xf>
    <xf numFmtId="182" fontId="2" fillId="31" borderId="59" xfId="53" applyNumberFormat="1" applyFont="1" applyFill="1" applyBorder="1" applyAlignment="1">
      <alignment horizontal="center" vertical="center" wrapText="1"/>
      <protection/>
    </xf>
    <xf numFmtId="0" fontId="2" fillId="0" borderId="38" xfId="53" applyFont="1" applyBorder="1" applyAlignment="1">
      <alignment horizontal="center" vertical="center" wrapText="1"/>
      <protection/>
    </xf>
    <xf numFmtId="0" fontId="2" fillId="0" borderId="117" xfId="53" applyFont="1" applyBorder="1" applyAlignment="1">
      <alignment horizontal="center" vertical="center" wrapText="1"/>
      <protection/>
    </xf>
    <xf numFmtId="0" fontId="2" fillId="31" borderId="59" xfId="53" applyFont="1" applyFill="1" applyBorder="1" applyAlignment="1">
      <alignment horizontal="center" vertical="center" wrapText="1"/>
      <protection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/>
      <protection/>
    </xf>
    <xf numFmtId="49" fontId="2" fillId="0" borderId="37" xfId="53" applyNumberFormat="1" applyFont="1" applyFill="1" applyBorder="1" applyAlignment="1">
      <alignment vertical="center" wrapText="1"/>
      <protection/>
    </xf>
    <xf numFmtId="49" fontId="2" fillId="0" borderId="33" xfId="53" applyNumberFormat="1" applyFont="1" applyFill="1" applyBorder="1" applyAlignment="1">
      <alignment horizontal="right" vertical="center" wrapText="1"/>
      <protection/>
    </xf>
    <xf numFmtId="180" fontId="2" fillId="0" borderId="0" xfId="53" applyNumberFormat="1" applyFont="1" applyFill="1" applyBorder="1" applyAlignment="1" applyProtection="1">
      <alignment horizontal="left" vertical="center"/>
      <protection/>
    </xf>
    <xf numFmtId="0" fontId="2" fillId="31" borderId="10" xfId="53" applyFont="1" applyFill="1" applyBorder="1" applyAlignment="1">
      <alignment horizontal="center" vertical="center" wrapText="1"/>
      <protection/>
    </xf>
    <xf numFmtId="181" fontId="2" fillId="31" borderId="15" xfId="53" applyNumberFormat="1" applyFont="1" applyFill="1" applyBorder="1" applyAlignment="1" applyProtection="1">
      <alignment horizontal="center" vertical="center"/>
      <protection/>
    </xf>
    <xf numFmtId="0" fontId="6" fillId="31" borderId="28" xfId="53" applyFont="1" applyFill="1" applyBorder="1" applyAlignment="1">
      <alignment horizontal="center" vertical="center" wrapText="1"/>
      <protection/>
    </xf>
    <xf numFmtId="180" fontId="6" fillId="31" borderId="10" xfId="53" applyNumberFormat="1" applyFont="1" applyFill="1" applyBorder="1" applyAlignment="1">
      <alignment horizontal="center" vertical="center" wrapText="1"/>
      <protection/>
    </xf>
    <xf numFmtId="1" fontId="6" fillId="31" borderId="10" xfId="53" applyNumberFormat="1" applyFont="1" applyFill="1" applyBorder="1" applyAlignment="1">
      <alignment horizontal="center" vertical="center" wrapText="1"/>
      <protection/>
    </xf>
    <xf numFmtId="0" fontId="6" fillId="31" borderId="10" xfId="53" applyFont="1" applyFill="1" applyBorder="1" applyAlignment="1">
      <alignment horizontal="center" vertical="center" wrapText="1"/>
      <protection/>
    </xf>
    <xf numFmtId="0" fontId="6" fillId="31" borderId="15" xfId="53" applyFont="1" applyFill="1" applyBorder="1" applyAlignment="1">
      <alignment horizontal="center" vertical="center" wrapText="1"/>
      <protection/>
    </xf>
    <xf numFmtId="0" fontId="2" fillId="31" borderId="34" xfId="53" applyFont="1" applyFill="1" applyBorder="1" applyAlignment="1">
      <alignment horizontal="center" vertical="center" wrapText="1"/>
      <protection/>
    </xf>
    <xf numFmtId="186" fontId="2" fillId="31" borderId="0" xfId="53" applyNumberFormat="1" applyFont="1" applyFill="1" applyBorder="1" applyAlignment="1" applyProtection="1">
      <alignment horizontal="center" vertical="center"/>
      <protection/>
    </xf>
    <xf numFmtId="0" fontId="2" fillId="35" borderId="0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1" fontId="12" fillId="0" borderId="12" xfId="53" applyNumberFormat="1" applyFont="1" applyFill="1" applyBorder="1" applyAlignment="1">
      <alignment horizontal="right" vertical="center" wrapText="1"/>
      <protection/>
    </xf>
    <xf numFmtId="1" fontId="6" fillId="0" borderId="33" xfId="53" applyNumberFormat="1" applyFont="1" applyFill="1" applyBorder="1" applyAlignment="1">
      <alignment horizontal="left" vertical="center" wrapText="1"/>
      <protection/>
    </xf>
    <xf numFmtId="0" fontId="6" fillId="0" borderId="103" xfId="53" applyFont="1" applyFill="1" applyBorder="1" applyAlignment="1">
      <alignment horizontal="center" vertical="center" wrapText="1"/>
      <protection/>
    </xf>
    <xf numFmtId="0" fontId="2" fillId="0" borderId="33" xfId="53" applyNumberFormat="1" applyFont="1" applyFill="1" applyBorder="1" applyAlignment="1">
      <alignment horizontal="center" vertical="center" wrapText="1"/>
      <protection/>
    </xf>
    <xf numFmtId="0" fontId="6" fillId="0" borderId="33" xfId="53" applyNumberFormat="1" applyFont="1" applyFill="1" applyBorder="1" applyAlignment="1">
      <alignment horizontal="center" vertical="center" wrapText="1"/>
      <protection/>
    </xf>
    <xf numFmtId="189" fontId="6" fillId="0" borderId="33" xfId="53" applyNumberFormat="1" applyFont="1" applyFill="1" applyBorder="1" applyAlignment="1" applyProtection="1">
      <alignment horizontal="center" vertical="center"/>
      <protection/>
    </xf>
    <xf numFmtId="1" fontId="6" fillId="0" borderId="33" xfId="53" applyNumberFormat="1" applyFont="1" applyFill="1" applyBorder="1" applyAlignment="1">
      <alignment horizontal="center" vertical="center"/>
      <protection/>
    </xf>
    <xf numFmtId="180" fontId="7" fillId="0" borderId="33" xfId="53" applyNumberFormat="1" applyFont="1" applyFill="1" applyBorder="1" applyAlignment="1" applyProtection="1">
      <alignment vertical="center"/>
      <protection/>
    </xf>
    <xf numFmtId="0" fontId="2" fillId="31" borderId="33" xfId="53" applyFont="1" applyFill="1" applyBorder="1" applyAlignment="1">
      <alignment horizontal="center" vertical="center" wrapText="1"/>
      <protection/>
    </xf>
    <xf numFmtId="0" fontId="2" fillId="0" borderId="33" xfId="53" applyFont="1" applyBorder="1" applyAlignment="1">
      <alignment horizontal="center" vertical="center" wrapText="1"/>
      <protection/>
    </xf>
    <xf numFmtId="0" fontId="2" fillId="0" borderId="125" xfId="53" applyFont="1" applyBorder="1" applyAlignment="1">
      <alignment horizontal="center" vertical="center" wrapText="1"/>
      <protection/>
    </xf>
    <xf numFmtId="0" fontId="2" fillId="31" borderId="79" xfId="53" applyFont="1" applyFill="1" applyBorder="1" applyAlignment="1">
      <alignment horizontal="center" vertical="center" wrapText="1"/>
      <protection/>
    </xf>
    <xf numFmtId="180" fontId="7" fillId="0" borderId="80" xfId="53" applyNumberFormat="1" applyFont="1" applyFill="1" applyBorder="1" applyAlignment="1" applyProtection="1">
      <alignment vertical="center"/>
      <protection/>
    </xf>
    <xf numFmtId="180" fontId="7" fillId="0" borderId="0" xfId="53" applyNumberFormat="1" applyFont="1" applyFill="1" applyBorder="1" applyAlignment="1" applyProtection="1">
      <alignment vertical="center"/>
      <protection/>
    </xf>
    <xf numFmtId="49" fontId="2" fillId="0" borderId="44" xfId="53" applyNumberFormat="1" applyFont="1" applyFill="1" applyBorder="1" applyAlignment="1">
      <alignment vertical="center" wrapText="1"/>
      <protection/>
    </xf>
    <xf numFmtId="0" fontId="6" fillId="0" borderId="12" xfId="53" applyNumberFormat="1" applyFont="1" applyFill="1" applyBorder="1" applyAlignment="1">
      <alignment horizontal="center" vertical="center"/>
      <protection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182" fontId="6" fillId="31" borderId="12" xfId="53" applyNumberFormat="1" applyFont="1" applyFill="1" applyBorder="1" applyAlignment="1">
      <alignment horizontal="center" vertical="center" wrapText="1"/>
      <protection/>
    </xf>
    <xf numFmtId="1" fontId="2" fillId="0" borderId="13" xfId="53" applyNumberFormat="1" applyFont="1" applyBorder="1" applyAlignment="1">
      <alignment horizontal="center" vertical="center" wrapText="1"/>
      <protection/>
    </xf>
    <xf numFmtId="49" fontId="2" fillId="0" borderId="33" xfId="53" applyNumberFormat="1" applyFont="1" applyFill="1" applyBorder="1" applyAlignment="1">
      <alignment horizontal="left" vertical="center" wrapText="1"/>
      <protection/>
    </xf>
    <xf numFmtId="49" fontId="2" fillId="31" borderId="73" xfId="53" applyNumberFormat="1" applyFont="1" applyFill="1" applyBorder="1" applyAlignment="1">
      <alignment horizontal="left" vertical="center" wrapText="1"/>
      <protection/>
    </xf>
    <xf numFmtId="49" fontId="2" fillId="0" borderId="12" xfId="53" applyNumberFormat="1" applyFont="1" applyFill="1" applyBorder="1" applyAlignment="1">
      <alignment horizontal="left" vertical="center" wrapText="1"/>
      <protection/>
    </xf>
    <xf numFmtId="0" fontId="2" fillId="31" borderId="91" xfId="53" applyFont="1" applyFill="1" applyBorder="1" applyAlignment="1">
      <alignment horizontal="center" vertical="center" wrapText="1"/>
      <protection/>
    </xf>
    <xf numFmtId="0" fontId="2" fillId="0" borderId="40" xfId="53" applyFont="1" applyBorder="1" applyAlignment="1">
      <alignment horizontal="center" vertical="center" wrapText="1"/>
      <protection/>
    </xf>
    <xf numFmtId="0" fontId="2" fillId="0" borderId="41" xfId="53" applyFont="1" applyBorder="1" applyAlignment="1">
      <alignment horizontal="center" vertical="center" wrapText="1"/>
      <protection/>
    </xf>
    <xf numFmtId="0" fontId="6" fillId="33" borderId="70" xfId="53" applyNumberFormat="1" applyFont="1" applyFill="1" applyBorder="1" applyAlignment="1" applyProtection="1">
      <alignment horizontal="center" vertical="center"/>
      <protection/>
    </xf>
    <xf numFmtId="0" fontId="6" fillId="33" borderId="71" xfId="53" applyNumberFormat="1" applyFont="1" applyFill="1" applyBorder="1" applyAlignment="1" applyProtection="1">
      <alignment horizontal="center" vertical="center"/>
      <protection/>
    </xf>
    <xf numFmtId="0" fontId="6" fillId="33" borderId="72" xfId="53" applyNumberFormat="1" applyFont="1" applyFill="1" applyBorder="1" applyAlignment="1" applyProtection="1">
      <alignment horizontal="center" vertical="center"/>
      <protection/>
    </xf>
    <xf numFmtId="0" fontId="6" fillId="33" borderId="27" xfId="53" applyNumberFormat="1" applyFont="1" applyFill="1" applyBorder="1" applyAlignment="1" applyProtection="1">
      <alignment horizontal="center" vertical="center"/>
      <protection/>
    </xf>
    <xf numFmtId="49" fontId="6" fillId="0" borderId="13" xfId="53" applyNumberFormat="1" applyFont="1" applyFill="1" applyBorder="1" applyAlignment="1" applyProtection="1">
      <alignment horizontal="center" vertical="center"/>
      <protection/>
    </xf>
    <xf numFmtId="182" fontId="6" fillId="0" borderId="13" xfId="53" applyNumberFormat="1" applyFont="1" applyFill="1" applyBorder="1" applyAlignment="1" applyProtection="1">
      <alignment horizontal="center" vertical="center"/>
      <protection/>
    </xf>
    <xf numFmtId="180" fontId="6" fillId="0" borderId="13" xfId="53" applyNumberFormat="1" applyFont="1" applyFill="1" applyBorder="1" applyAlignment="1">
      <alignment horizontal="center" vertical="center" wrapText="1"/>
      <protection/>
    </xf>
    <xf numFmtId="0" fontId="6" fillId="0" borderId="58" xfId="53" applyNumberFormat="1" applyFont="1" applyFill="1" applyBorder="1" applyAlignment="1" applyProtection="1">
      <alignment horizontal="center" vertical="center"/>
      <protection/>
    </xf>
    <xf numFmtId="0" fontId="6" fillId="0" borderId="32" xfId="53" applyNumberFormat="1" applyFont="1" applyFill="1" applyBorder="1" applyAlignment="1" applyProtection="1">
      <alignment horizontal="center" vertical="center"/>
      <protection/>
    </xf>
    <xf numFmtId="0" fontId="6" fillId="0" borderId="27" xfId="53" applyNumberFormat="1" applyFont="1" applyFill="1" applyBorder="1" applyAlignment="1" applyProtection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182" fontId="6" fillId="0" borderId="10" xfId="53" applyNumberFormat="1" applyFont="1" applyFill="1" applyBorder="1" applyAlignment="1" applyProtection="1">
      <alignment horizontal="center" vertical="center"/>
      <protection/>
    </xf>
    <xf numFmtId="180" fontId="6" fillId="0" borderId="10" xfId="53" applyNumberFormat="1" applyFont="1" applyFill="1" applyBorder="1" applyAlignment="1">
      <alignment horizontal="center" vertical="center" wrapText="1"/>
      <protection/>
    </xf>
    <xf numFmtId="182" fontId="6" fillId="33" borderId="69" xfId="53" applyNumberFormat="1" applyFont="1" applyFill="1" applyBorder="1" applyAlignment="1" applyProtection="1">
      <alignment horizontal="center" vertical="center"/>
      <protection/>
    </xf>
    <xf numFmtId="1" fontId="6" fillId="33" borderId="69" xfId="53" applyNumberFormat="1" applyFont="1" applyFill="1" applyBorder="1" applyAlignment="1" applyProtection="1">
      <alignment horizontal="center" vertical="center"/>
      <protection/>
    </xf>
    <xf numFmtId="49" fontId="2" fillId="0" borderId="55" xfId="53" applyNumberFormat="1" applyFont="1" applyFill="1" applyBorder="1" applyAlignment="1">
      <alignment horizontal="center" vertical="center" wrapText="1"/>
      <protection/>
    </xf>
    <xf numFmtId="49" fontId="2" fillId="0" borderId="33" xfId="53" applyNumberFormat="1" applyFont="1" applyFill="1" applyBorder="1" applyAlignment="1">
      <alignment horizontal="left" vertical="center" wrapText="1"/>
      <protection/>
    </xf>
    <xf numFmtId="0" fontId="11" fillId="0" borderId="28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182" fontId="2" fillId="31" borderId="74" xfId="53" applyNumberFormat="1" applyFont="1" applyFill="1" applyBorder="1" applyAlignment="1" applyProtection="1">
      <alignment horizontal="center" vertical="center"/>
      <protection/>
    </xf>
    <xf numFmtId="0" fontId="2" fillId="0" borderId="28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left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182" fontId="2" fillId="31" borderId="74" xfId="53" applyNumberFormat="1" applyFont="1" applyFill="1" applyBorder="1" applyAlignment="1" applyProtection="1">
      <alignment horizontal="center" vertical="center"/>
      <protection/>
    </xf>
    <xf numFmtId="0" fontId="12" fillId="31" borderId="43" xfId="53" applyFont="1" applyFill="1" applyBorder="1" applyAlignment="1">
      <alignment horizontal="center" vertical="center"/>
      <protection/>
    </xf>
    <xf numFmtId="0" fontId="12" fillId="0" borderId="13" xfId="53" applyFont="1" applyFill="1" applyBorder="1" applyAlignment="1">
      <alignment horizontal="center" vertical="center"/>
      <protection/>
    </xf>
    <xf numFmtId="0" fontId="12" fillId="0" borderId="21" xfId="53" applyFont="1" applyFill="1" applyBorder="1" applyAlignment="1">
      <alignment horizontal="center" vertical="center"/>
      <protection/>
    </xf>
    <xf numFmtId="0" fontId="12" fillId="31" borderId="28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/>
      <protection/>
    </xf>
    <xf numFmtId="180" fontId="2" fillId="0" borderId="14" xfId="53" applyNumberFormat="1" applyFont="1" applyFill="1" applyBorder="1" applyAlignment="1" applyProtection="1">
      <alignment vertical="center"/>
      <protection/>
    </xf>
    <xf numFmtId="180" fontId="2" fillId="0" borderId="10" xfId="53" applyNumberFormat="1" applyFont="1" applyFill="1" applyBorder="1" applyAlignment="1" applyProtection="1">
      <alignment horizontal="center" vertical="center" wrapText="1"/>
      <protection/>
    </xf>
    <xf numFmtId="180" fontId="2" fillId="0" borderId="15" xfId="53" applyNumberFormat="1" applyFont="1" applyFill="1" applyBorder="1" applyAlignment="1" applyProtection="1">
      <alignment vertical="center"/>
      <protection/>
    </xf>
    <xf numFmtId="180" fontId="2" fillId="31" borderId="24" xfId="53" applyNumberFormat="1" applyFont="1" applyFill="1" applyBorder="1" applyAlignment="1" applyProtection="1">
      <alignment vertical="center"/>
      <protection/>
    </xf>
    <xf numFmtId="180" fontId="2" fillId="0" borderId="10" xfId="53" applyNumberFormat="1" applyFont="1" applyFill="1" applyBorder="1" applyAlignment="1" applyProtection="1">
      <alignment vertical="center"/>
      <protection/>
    </xf>
    <xf numFmtId="180" fontId="2" fillId="0" borderId="11" xfId="53" applyNumberFormat="1" applyFont="1" applyFill="1" applyBorder="1" applyAlignment="1" applyProtection="1">
      <alignment vertical="center"/>
      <protection/>
    </xf>
    <xf numFmtId="180" fontId="2" fillId="31" borderId="14" xfId="53" applyNumberFormat="1" applyFont="1" applyFill="1" applyBorder="1" applyAlignment="1" applyProtection="1">
      <alignment horizontal="center" vertical="center"/>
      <protection/>
    </xf>
    <xf numFmtId="186" fontId="2" fillId="0" borderId="11" xfId="53" applyNumberFormat="1" applyFont="1" applyFill="1" applyBorder="1" applyAlignment="1" applyProtection="1">
      <alignment vertical="center"/>
      <protection/>
    </xf>
    <xf numFmtId="180" fontId="2" fillId="31" borderId="14" xfId="53" applyNumberFormat="1" applyFont="1" applyFill="1" applyBorder="1" applyAlignment="1" applyProtection="1">
      <alignment vertical="center"/>
      <protection/>
    </xf>
    <xf numFmtId="180" fontId="2" fillId="0" borderId="15" xfId="53" applyNumberFormat="1" applyFont="1" applyFill="1" applyBorder="1" applyAlignment="1" applyProtection="1">
      <alignment horizontal="center" vertical="center"/>
      <protection/>
    </xf>
    <xf numFmtId="186" fontId="2" fillId="0" borderId="0" xfId="53" applyNumberFormat="1" applyFont="1" applyFill="1" applyBorder="1" applyAlignment="1" applyProtection="1">
      <alignment vertical="center"/>
      <protection/>
    </xf>
    <xf numFmtId="190" fontId="2" fillId="0" borderId="11" xfId="53" applyNumberFormat="1" applyFont="1" applyFill="1" applyBorder="1" applyAlignment="1" applyProtection="1">
      <alignment horizontal="center" vertical="center"/>
      <protection/>
    </xf>
    <xf numFmtId="183" fontId="2" fillId="0" borderId="10" xfId="53" applyNumberFormat="1" applyFont="1" applyFill="1" applyBorder="1" applyAlignment="1" applyProtection="1">
      <alignment vertical="center"/>
      <protection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9" fillId="0" borderId="18" xfId="53" applyNumberFormat="1" applyFont="1" applyFill="1" applyBorder="1" applyAlignment="1" applyProtection="1">
      <alignment horizontal="center" vertical="center"/>
      <protection/>
    </xf>
    <xf numFmtId="182" fontId="2" fillId="31" borderId="50" xfId="53" applyNumberFormat="1" applyFont="1" applyFill="1" applyBorder="1" applyAlignment="1" applyProtection="1">
      <alignment horizontal="center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49" fontId="2" fillId="0" borderId="37" xfId="53" applyNumberFormat="1" applyFont="1" applyFill="1" applyBorder="1" applyAlignment="1">
      <alignment horizontal="left" vertical="center" wrapText="1"/>
      <protection/>
    </xf>
    <xf numFmtId="0" fontId="2" fillId="0" borderId="37" xfId="53" applyFont="1" applyFill="1" applyBorder="1" applyAlignment="1">
      <alignment horizontal="center" vertical="center" wrapText="1"/>
      <protection/>
    </xf>
    <xf numFmtId="0" fontId="2" fillId="0" borderId="29" xfId="53" applyFont="1" applyFill="1" applyBorder="1" applyAlignment="1">
      <alignment horizontal="center" vertical="center"/>
      <protection/>
    </xf>
    <xf numFmtId="0" fontId="2" fillId="31" borderId="26" xfId="53" applyNumberFormat="1" applyFont="1" applyFill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7" xfId="53" applyNumberFormat="1" applyFont="1" applyFill="1" applyBorder="1" applyAlignment="1">
      <alignment horizontal="center" vertical="center" wrapText="1"/>
      <protection/>
    </xf>
    <xf numFmtId="0" fontId="2" fillId="31" borderId="23" xfId="53" applyNumberFormat="1" applyFont="1" applyFill="1" applyBorder="1" applyAlignment="1">
      <alignment horizontal="center" vertical="center" wrapText="1"/>
      <protection/>
    </xf>
    <xf numFmtId="0" fontId="2" fillId="0" borderId="18" xfId="53" applyNumberFormat="1" applyFont="1" applyFill="1" applyBorder="1" applyAlignment="1">
      <alignment horizontal="center" vertical="center" wrapText="1"/>
      <protection/>
    </xf>
    <xf numFmtId="182" fontId="2" fillId="31" borderId="37" xfId="53" applyNumberFormat="1" applyFont="1" applyFill="1" applyBorder="1" applyAlignment="1" applyProtection="1">
      <alignment horizontal="center" vertical="center"/>
      <protection/>
    </xf>
    <xf numFmtId="180" fontId="2" fillId="0" borderId="153" xfId="53" applyNumberFormat="1" applyFont="1" applyFill="1" applyBorder="1" applyAlignment="1" applyProtection="1">
      <alignment vertical="center"/>
      <protection/>
    </xf>
    <xf numFmtId="49" fontId="4" fillId="0" borderId="68" xfId="53" applyNumberFormat="1" applyFont="1" applyFill="1" applyBorder="1" applyAlignment="1" applyProtection="1">
      <alignment horizontal="center" vertical="center" wrapText="1"/>
      <protection/>
    </xf>
    <xf numFmtId="0" fontId="2" fillId="0" borderId="147" xfId="53" applyFont="1" applyFill="1" applyBorder="1" applyAlignment="1">
      <alignment horizontal="center" vertical="center" wrapText="1"/>
      <protection/>
    </xf>
    <xf numFmtId="0" fontId="2" fillId="0" borderId="133" xfId="53" applyFont="1" applyFill="1" applyBorder="1" applyAlignment="1">
      <alignment horizontal="center" vertical="center" wrapText="1"/>
      <protection/>
    </xf>
    <xf numFmtId="0" fontId="2" fillId="0" borderId="135" xfId="53" applyFont="1" applyFill="1" applyBorder="1" applyAlignment="1">
      <alignment horizontal="center" vertical="center" wrapText="1"/>
      <protection/>
    </xf>
    <xf numFmtId="0" fontId="2" fillId="35" borderId="153" xfId="53" applyNumberFormat="1" applyFont="1" applyFill="1" applyBorder="1" applyAlignment="1">
      <alignment horizontal="center" vertical="center" wrapText="1"/>
      <protection/>
    </xf>
    <xf numFmtId="49" fontId="2" fillId="0" borderId="84" xfId="53" applyNumberFormat="1" applyFont="1" applyFill="1" applyBorder="1" applyAlignment="1" applyProtection="1">
      <alignment horizontal="center" vertical="center"/>
      <protection/>
    </xf>
    <xf numFmtId="49" fontId="2" fillId="0" borderId="190" xfId="53" applyNumberFormat="1" applyFont="1" applyFill="1" applyBorder="1" applyAlignment="1">
      <alignment vertical="center" wrapText="1"/>
      <protection/>
    </xf>
    <xf numFmtId="0" fontId="2" fillId="0" borderId="79" xfId="53" applyFont="1" applyFill="1" applyBorder="1" applyAlignment="1">
      <alignment horizontal="center" vertical="center" wrapText="1"/>
      <protection/>
    </xf>
    <xf numFmtId="0" fontId="2" fillId="0" borderId="33" xfId="53" applyNumberFormat="1" applyFont="1" applyFill="1" applyBorder="1" applyAlignment="1" applyProtection="1">
      <alignment horizontal="center" vertical="center"/>
      <protection/>
    </xf>
    <xf numFmtId="189" fontId="2" fillId="0" borderId="80" xfId="53" applyNumberFormat="1" applyFont="1" applyFill="1" applyBorder="1" applyAlignment="1" applyProtection="1">
      <alignment horizontal="center" vertical="center"/>
      <protection/>
    </xf>
    <xf numFmtId="0" fontId="6" fillId="0" borderId="84" xfId="53" applyFont="1" applyFill="1" applyBorder="1" applyAlignment="1">
      <alignment horizontal="center"/>
      <protection/>
    </xf>
    <xf numFmtId="0" fontId="2" fillId="0" borderId="79" xfId="53" applyFont="1" applyFill="1" applyBorder="1" applyAlignment="1">
      <alignment horizontal="center"/>
      <protection/>
    </xf>
    <xf numFmtId="0" fontId="2" fillId="0" borderId="33" xfId="53" applyFont="1" applyFill="1" applyBorder="1" applyAlignment="1">
      <alignment horizontal="center"/>
      <protection/>
    </xf>
    <xf numFmtId="0" fontId="2" fillId="0" borderId="80" xfId="53" applyFont="1" applyFill="1" applyBorder="1" applyAlignment="1">
      <alignment horizontal="center"/>
      <protection/>
    </xf>
    <xf numFmtId="1" fontId="2" fillId="0" borderId="79" xfId="53" applyNumberFormat="1" applyFont="1" applyFill="1" applyBorder="1" applyAlignment="1">
      <alignment horizontal="center"/>
      <protection/>
    </xf>
    <xf numFmtId="0" fontId="2" fillId="0" borderId="43" xfId="53" applyFont="1" applyFill="1" applyBorder="1" applyAlignment="1">
      <alignment horizontal="center" vertical="center" wrapText="1"/>
      <protection/>
    </xf>
    <xf numFmtId="49" fontId="2" fillId="0" borderId="105" xfId="53" applyNumberFormat="1" applyFont="1" applyFill="1" applyBorder="1" applyAlignment="1" applyProtection="1">
      <alignment horizontal="center" vertical="center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2" fillId="0" borderId="108" xfId="53" applyFont="1" applyFill="1" applyBorder="1" applyAlignment="1">
      <alignment horizontal="center" vertical="center" wrapText="1"/>
      <protection/>
    </xf>
    <xf numFmtId="0" fontId="2" fillId="0" borderId="45" xfId="53" applyNumberFormat="1" applyFont="1" applyFill="1" applyBorder="1" applyAlignment="1" applyProtection="1">
      <alignment horizontal="center" vertical="center"/>
      <protection/>
    </xf>
    <xf numFmtId="189" fontId="2" fillId="0" borderId="54" xfId="53" applyNumberFormat="1" applyFont="1" applyFill="1" applyBorder="1" applyAlignment="1" applyProtection="1">
      <alignment horizontal="center" vertical="center"/>
      <protection/>
    </xf>
    <xf numFmtId="0" fontId="6" fillId="0" borderId="105" xfId="53" applyFont="1" applyFill="1" applyBorder="1" applyAlignment="1">
      <alignment horizontal="center"/>
      <protection/>
    </xf>
    <xf numFmtId="0" fontId="2" fillId="0" borderId="108" xfId="53" applyFont="1" applyFill="1" applyBorder="1" applyAlignment="1">
      <alignment horizontal="center"/>
      <protection/>
    </xf>
    <xf numFmtId="0" fontId="2" fillId="0" borderId="45" xfId="53" applyFont="1" applyFill="1" applyBorder="1" applyAlignment="1">
      <alignment horizontal="center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49" fontId="2" fillId="0" borderId="85" xfId="53" applyNumberFormat="1" applyFont="1" applyFill="1" applyBorder="1" applyAlignment="1" applyProtection="1">
      <alignment horizontal="center" vertical="center"/>
      <protection/>
    </xf>
    <xf numFmtId="0" fontId="2" fillId="0" borderId="184" xfId="53" applyFont="1" applyBorder="1" applyAlignment="1">
      <alignment horizontal="center" wrapText="1"/>
      <protection/>
    </xf>
    <xf numFmtId="0" fontId="2" fillId="0" borderId="184" xfId="53" applyFont="1" applyBorder="1" applyAlignment="1">
      <alignment horizontal="center"/>
      <protection/>
    </xf>
    <xf numFmtId="0" fontId="2" fillId="0" borderId="78" xfId="53" applyFont="1" applyBorder="1" applyAlignment="1">
      <alignment horizontal="center"/>
      <protection/>
    </xf>
    <xf numFmtId="0" fontId="9" fillId="0" borderId="77" xfId="53" applyFont="1" applyBorder="1" applyAlignment="1">
      <alignment horizontal="center"/>
      <protection/>
    </xf>
    <xf numFmtId="0" fontId="2" fillId="0" borderId="52" xfId="53" applyFont="1" applyBorder="1" applyAlignment="1">
      <alignment horizontal="center"/>
      <protection/>
    </xf>
    <xf numFmtId="0" fontId="2" fillId="0" borderId="185" xfId="53" applyFont="1" applyBorder="1" applyAlignment="1">
      <alignment horizontal="center"/>
      <protection/>
    </xf>
    <xf numFmtId="0" fontId="2" fillId="0" borderId="52" xfId="53" applyFont="1" applyBorder="1" applyAlignment="1">
      <alignment horizontal="center" wrapText="1"/>
      <protection/>
    </xf>
    <xf numFmtId="0" fontId="2" fillId="0" borderId="78" xfId="53" applyFont="1" applyBorder="1" applyAlignment="1">
      <alignment horizontal="center" wrapText="1"/>
      <protection/>
    </xf>
    <xf numFmtId="0" fontId="2" fillId="0" borderId="184" xfId="53" applyFont="1" applyBorder="1">
      <alignment/>
      <protection/>
    </xf>
    <xf numFmtId="0" fontId="2" fillId="0" borderId="185" xfId="53" applyFont="1" applyBorder="1">
      <alignment/>
      <protection/>
    </xf>
    <xf numFmtId="0" fontId="2" fillId="0" borderId="186" xfId="53" applyFont="1" applyBorder="1" applyAlignment="1">
      <alignment horizontal="center"/>
      <protection/>
    </xf>
    <xf numFmtId="0" fontId="2" fillId="0" borderId="187" xfId="53" applyFont="1" applyBorder="1">
      <alignment/>
      <protection/>
    </xf>
    <xf numFmtId="0" fontId="2" fillId="0" borderId="151" xfId="53" applyFont="1" applyBorder="1" applyAlignment="1">
      <alignment horizontal="center"/>
      <protection/>
    </xf>
    <xf numFmtId="0" fontId="2" fillId="0" borderId="151" xfId="53" applyFont="1" applyBorder="1">
      <alignment/>
      <protection/>
    </xf>
    <xf numFmtId="0" fontId="2" fillId="0" borderId="186" xfId="53" applyFont="1" applyBorder="1">
      <alignment/>
      <protection/>
    </xf>
    <xf numFmtId="0" fontId="6" fillId="0" borderId="151" xfId="53" applyFont="1" applyBorder="1" applyAlignment="1">
      <alignment horizontal="center"/>
      <protection/>
    </xf>
    <xf numFmtId="0" fontId="6" fillId="0" borderId="185" xfId="53" applyFont="1" applyBorder="1" applyAlignment="1">
      <alignment horizontal="center"/>
      <protection/>
    </xf>
    <xf numFmtId="49" fontId="9" fillId="0" borderId="153" xfId="53" applyNumberFormat="1" applyFont="1" applyFill="1" applyBorder="1" applyAlignment="1" applyProtection="1">
      <alignment horizontal="center" vertical="center"/>
      <protection/>
    </xf>
    <xf numFmtId="49" fontId="2" fillId="0" borderId="108" xfId="53" applyNumberFormat="1" applyFont="1" applyFill="1" applyBorder="1" applyAlignment="1">
      <alignment horizontal="center" vertical="center" wrapText="1"/>
      <protection/>
    </xf>
    <xf numFmtId="0" fontId="6" fillId="0" borderId="45" xfId="53" applyNumberFormat="1" applyFont="1" applyFill="1" applyBorder="1" applyAlignment="1">
      <alignment horizontal="center" vertical="center"/>
      <protection/>
    </xf>
    <xf numFmtId="49" fontId="6" fillId="0" borderId="45" xfId="53" applyNumberFormat="1" applyFont="1" applyFill="1" applyBorder="1" applyAlignment="1">
      <alignment horizontal="center" vertical="center"/>
      <protection/>
    </xf>
    <xf numFmtId="0" fontId="6" fillId="0" borderId="45" xfId="53" applyNumberFormat="1" applyFont="1" applyFill="1" applyBorder="1" applyAlignment="1" applyProtection="1">
      <alignment horizontal="center" vertical="center"/>
      <protection/>
    </xf>
    <xf numFmtId="182" fontId="6" fillId="31" borderId="45" xfId="53" applyNumberFormat="1" applyFont="1" applyFill="1" applyBorder="1" applyAlignment="1">
      <alignment horizontal="center" vertical="center" wrapText="1"/>
      <protection/>
    </xf>
    <xf numFmtId="1" fontId="6" fillId="0" borderId="45" xfId="53" applyNumberFormat="1" applyFont="1" applyFill="1" applyBorder="1" applyAlignment="1">
      <alignment horizontal="center" vertical="center"/>
      <protection/>
    </xf>
    <xf numFmtId="180" fontId="2" fillId="0" borderId="45" xfId="53" applyNumberFormat="1" applyFont="1" applyBorder="1" applyAlignment="1">
      <alignment horizontal="center" vertical="center" wrapText="1"/>
      <protection/>
    </xf>
    <xf numFmtId="0" fontId="2" fillId="0" borderId="45" xfId="53" applyFont="1" applyBorder="1" applyAlignment="1">
      <alignment horizontal="center" vertical="center" wrapText="1"/>
      <protection/>
    </xf>
    <xf numFmtId="1" fontId="2" fillId="31" borderId="45" xfId="53" applyNumberFormat="1" applyFont="1" applyFill="1" applyBorder="1" applyAlignment="1">
      <alignment horizontal="center" vertical="center" wrapText="1"/>
      <protection/>
    </xf>
    <xf numFmtId="0" fontId="2" fillId="31" borderId="45" xfId="53" applyFont="1" applyFill="1" applyBorder="1" applyAlignment="1">
      <alignment horizontal="center" vertical="center" wrapText="1"/>
      <protection/>
    </xf>
    <xf numFmtId="0" fontId="2" fillId="0" borderId="54" xfId="53" applyFont="1" applyBorder="1" applyAlignment="1">
      <alignment horizontal="center" vertical="center" wrapText="1"/>
      <protection/>
    </xf>
    <xf numFmtId="0" fontId="2" fillId="0" borderId="153" xfId="53" applyFont="1" applyFill="1" applyBorder="1" applyAlignment="1">
      <alignment horizontal="center" vertical="center" wrapText="1"/>
      <protection/>
    </xf>
    <xf numFmtId="49" fontId="3" fillId="0" borderId="156" xfId="53" applyNumberFormat="1" applyFont="1" applyFill="1" applyBorder="1" applyAlignment="1">
      <alignment horizontal="center" vertical="center" wrapText="1"/>
      <protection/>
    </xf>
    <xf numFmtId="0" fontId="6" fillId="0" borderId="37" xfId="53" applyNumberFormat="1" applyFont="1" applyFill="1" applyBorder="1" applyAlignment="1">
      <alignment horizontal="center" vertical="center"/>
      <protection/>
    </xf>
    <xf numFmtId="49" fontId="6" fillId="0" borderId="37" xfId="53" applyNumberFormat="1" applyFont="1" applyFill="1" applyBorder="1" applyAlignment="1">
      <alignment horizontal="center" vertical="center"/>
      <protection/>
    </xf>
    <xf numFmtId="0" fontId="6" fillId="0" borderId="37" xfId="53" applyNumberFormat="1" applyFont="1" applyFill="1" applyBorder="1" applyAlignment="1" applyProtection="1">
      <alignment horizontal="center" vertical="center"/>
      <protection/>
    </xf>
    <xf numFmtId="182" fontId="6" fillId="31" borderId="37" xfId="53" applyNumberFormat="1" applyFont="1" applyFill="1" applyBorder="1" applyAlignment="1">
      <alignment horizontal="center" vertical="center" wrapText="1"/>
      <protection/>
    </xf>
    <xf numFmtId="1" fontId="6" fillId="0" borderId="37" xfId="53" applyNumberFormat="1" applyFont="1" applyFill="1" applyBorder="1" applyAlignment="1">
      <alignment horizontal="center" vertical="center"/>
      <protection/>
    </xf>
    <xf numFmtId="180" fontId="2" fillId="0" borderId="37" xfId="53" applyNumberFormat="1" applyFont="1" applyBorder="1" applyAlignment="1">
      <alignment horizontal="center" vertical="center" wrapText="1"/>
      <protection/>
    </xf>
    <xf numFmtId="0" fontId="2" fillId="0" borderId="37" xfId="53" applyFont="1" applyBorder="1" applyAlignment="1">
      <alignment horizontal="center" vertical="center" wrapText="1"/>
      <protection/>
    </xf>
    <xf numFmtId="182" fontId="2" fillId="31" borderId="37" xfId="53" applyNumberFormat="1" applyFont="1" applyFill="1" applyBorder="1" applyAlignment="1">
      <alignment horizontal="center" vertical="center" wrapText="1"/>
      <protection/>
    </xf>
    <xf numFmtId="0" fontId="2" fillId="31" borderId="37" xfId="53" applyFont="1" applyFill="1" applyBorder="1" applyAlignment="1">
      <alignment horizontal="center" vertical="center" wrapText="1"/>
      <protection/>
    </xf>
    <xf numFmtId="0" fontId="2" fillId="0" borderId="155" xfId="53" applyFont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2" xfId="53" applyNumberFormat="1" applyFont="1" applyFill="1" applyBorder="1" applyAlignment="1">
      <alignment horizontal="center" vertical="center"/>
      <protection/>
    </xf>
    <xf numFmtId="0" fontId="2" fillId="0" borderId="12" xfId="53" applyNumberFormat="1" applyFont="1" applyFill="1" applyBorder="1" applyAlignment="1" applyProtection="1">
      <alignment horizontal="center" vertical="center"/>
      <protection/>
    </xf>
    <xf numFmtId="182" fontId="6" fillId="31" borderId="12" xfId="53" applyNumberFormat="1" applyFont="1" applyFill="1" applyBorder="1" applyAlignment="1" applyProtection="1">
      <alignment horizontal="center" vertical="center"/>
      <protection/>
    </xf>
    <xf numFmtId="1" fontId="6" fillId="0" borderId="12" xfId="53" applyNumberFormat="1" applyFont="1" applyBorder="1" applyAlignment="1">
      <alignment horizontal="center" vertical="center"/>
      <protection/>
    </xf>
    <xf numFmtId="180" fontId="6" fillId="0" borderId="12" xfId="53" applyNumberFormat="1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2" fillId="31" borderId="12" xfId="53" applyNumberFormat="1" applyFont="1" applyFill="1" applyBorder="1" applyAlignment="1">
      <alignment horizontal="center" vertical="center" wrapText="1"/>
      <protection/>
    </xf>
    <xf numFmtId="0" fontId="2" fillId="31" borderId="12" xfId="53" applyFont="1" applyFill="1" applyBorder="1" applyAlignment="1">
      <alignment horizontal="center" vertical="center" wrapText="1"/>
      <protection/>
    </xf>
    <xf numFmtId="0" fontId="2" fillId="0" borderId="153" xfId="53" applyNumberFormat="1" applyFont="1" applyFill="1" applyBorder="1" applyAlignment="1">
      <alignment horizontal="center" vertical="center" wrapText="1"/>
      <protection/>
    </xf>
    <xf numFmtId="49" fontId="2" fillId="0" borderId="12" xfId="53" applyNumberFormat="1" applyFont="1" applyFill="1" applyBorder="1" applyAlignment="1">
      <alignment horizontal="center" vertical="center" wrapText="1"/>
      <protection/>
    </xf>
    <xf numFmtId="180" fontId="2" fillId="0" borderId="12" xfId="53" applyNumberFormat="1" applyFont="1" applyFill="1" applyBorder="1" applyAlignment="1" applyProtection="1">
      <alignment horizontal="center" vertical="center" wrapText="1"/>
      <protection/>
    </xf>
    <xf numFmtId="182" fontId="2" fillId="31" borderId="12" xfId="53" applyNumberFormat="1" applyFont="1" applyFill="1" applyBorder="1" applyAlignment="1">
      <alignment horizontal="center" vertical="center" wrapText="1"/>
      <protection/>
    </xf>
    <xf numFmtId="1" fontId="6" fillId="0" borderId="12" xfId="53" applyNumberFormat="1" applyFont="1" applyFill="1" applyBorder="1" applyAlignment="1" applyProtection="1">
      <alignment horizontal="center" vertical="center"/>
      <protection/>
    </xf>
    <xf numFmtId="180" fontId="2" fillId="0" borderId="12" xfId="53" applyNumberFormat="1" applyFont="1" applyFill="1" applyBorder="1" applyAlignment="1">
      <alignment horizontal="center" vertical="center" wrapText="1"/>
      <protection/>
    </xf>
    <xf numFmtId="49" fontId="3" fillId="4" borderId="12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vertical="center" wrapText="1"/>
      <protection/>
    </xf>
    <xf numFmtId="181" fontId="2" fillId="0" borderId="12" xfId="53" applyNumberFormat="1" applyFont="1" applyFill="1" applyBorder="1" applyAlignment="1" applyProtection="1">
      <alignment horizontal="center" vertical="center"/>
      <protection/>
    </xf>
    <xf numFmtId="182" fontId="2" fillId="31" borderId="12" xfId="53" applyNumberFormat="1" applyFont="1" applyFill="1" applyBorder="1" applyAlignment="1" applyProtection="1">
      <alignment horizontal="center" vertical="center"/>
      <protection/>
    </xf>
    <xf numFmtId="180" fontId="2" fillId="0" borderId="12" xfId="53" applyNumberFormat="1" applyFont="1" applyBorder="1" applyAlignment="1">
      <alignment horizontal="center" vertical="center" wrapText="1"/>
      <protection/>
    </xf>
    <xf numFmtId="1" fontId="2" fillId="0" borderId="12" xfId="53" applyNumberFormat="1" applyFont="1" applyFill="1" applyBorder="1" applyAlignment="1">
      <alignment horizontal="center" vertical="center" wrapText="1"/>
      <protection/>
    </xf>
    <xf numFmtId="1" fontId="2" fillId="0" borderId="12" xfId="53" applyNumberFormat="1" applyFont="1" applyBorder="1" applyAlignment="1">
      <alignment horizontal="center" vertical="center" wrapText="1"/>
      <protection/>
    </xf>
    <xf numFmtId="49" fontId="3" fillId="4" borderId="79" xfId="53" applyNumberFormat="1" applyFont="1" applyFill="1" applyBorder="1" applyAlignment="1">
      <alignment horizontal="center" vertical="center" wrapText="1"/>
      <protection/>
    </xf>
    <xf numFmtId="181" fontId="2" fillId="0" borderId="33" xfId="53" applyNumberFormat="1" applyFont="1" applyFill="1" applyBorder="1" applyAlignment="1" applyProtection="1">
      <alignment horizontal="center" vertical="center"/>
      <protection/>
    </xf>
    <xf numFmtId="182" fontId="2" fillId="31" borderId="33" xfId="53" applyNumberFormat="1" applyFont="1" applyFill="1" applyBorder="1" applyAlignment="1" applyProtection="1">
      <alignment horizontal="center" vertical="center"/>
      <protection/>
    </xf>
    <xf numFmtId="1" fontId="6" fillId="0" borderId="33" xfId="53" applyNumberFormat="1" applyFont="1" applyBorder="1" applyAlignment="1">
      <alignment horizontal="center" vertical="center" wrapText="1"/>
      <protection/>
    </xf>
    <xf numFmtId="0" fontId="2" fillId="0" borderId="80" xfId="53" applyFont="1" applyBorder="1" applyAlignment="1">
      <alignment horizontal="center" vertical="center" wrapText="1"/>
      <protection/>
    </xf>
    <xf numFmtId="49" fontId="3" fillId="0" borderId="48" xfId="53" applyNumberFormat="1" applyFont="1" applyFill="1" applyBorder="1" applyAlignment="1">
      <alignment horizontal="center" vertical="center" wrapText="1"/>
      <protection/>
    </xf>
    <xf numFmtId="0" fontId="2" fillId="0" borderId="35" xfId="53" applyFont="1" applyBorder="1" applyAlignment="1">
      <alignment horizontal="center" vertical="center" wrapText="1"/>
      <protection/>
    </xf>
    <xf numFmtId="49" fontId="3" fillId="0" borderId="101" xfId="53" applyNumberFormat="1" applyFont="1" applyFill="1" applyBorder="1" applyAlignment="1">
      <alignment horizontal="center" vertical="center" wrapText="1"/>
      <protection/>
    </xf>
    <xf numFmtId="49" fontId="2" fillId="0" borderId="46" xfId="53" applyNumberFormat="1" applyFont="1" applyFill="1" applyBorder="1" applyAlignment="1">
      <alignment horizontal="left" vertical="center" wrapText="1"/>
      <protection/>
    </xf>
    <xf numFmtId="49" fontId="2" fillId="0" borderId="46" xfId="53" applyNumberFormat="1" applyFont="1" applyBorder="1" applyAlignment="1">
      <alignment horizontal="center" vertical="center"/>
      <protection/>
    </xf>
    <xf numFmtId="0" fontId="2" fillId="0" borderId="46" xfId="53" applyNumberFormat="1" applyFont="1" applyFill="1" applyBorder="1" applyAlignment="1" applyProtection="1">
      <alignment horizontal="center" vertical="center"/>
      <protection/>
    </xf>
    <xf numFmtId="182" fontId="6" fillId="31" borderId="46" xfId="53" applyNumberFormat="1" applyFont="1" applyFill="1" applyBorder="1" applyAlignment="1" applyProtection="1">
      <alignment horizontal="center" vertical="center"/>
      <protection/>
    </xf>
    <xf numFmtId="1" fontId="6" fillId="0" borderId="46" xfId="53" applyNumberFormat="1" applyFont="1" applyBorder="1" applyAlignment="1">
      <alignment horizontal="center" vertical="center"/>
      <protection/>
    </xf>
    <xf numFmtId="180" fontId="6" fillId="0" borderId="46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/>
      <protection/>
    </xf>
    <xf numFmtId="0" fontId="6" fillId="0" borderId="46" xfId="53" applyFont="1" applyBorder="1" applyAlignment="1">
      <alignment horizontal="center" vertical="center" wrapText="1"/>
      <protection/>
    </xf>
    <xf numFmtId="0" fontId="2" fillId="31" borderId="46" xfId="53" applyNumberFormat="1" applyFont="1" applyFill="1" applyBorder="1" applyAlignment="1">
      <alignment horizontal="center" vertical="center" wrapText="1"/>
      <protection/>
    </xf>
    <xf numFmtId="0" fontId="2" fillId="0" borderId="46" xfId="53" applyNumberFormat="1" applyFont="1" applyBorder="1" applyAlignment="1">
      <alignment horizontal="center" vertical="center" wrapText="1"/>
      <protection/>
    </xf>
    <xf numFmtId="0" fontId="2" fillId="31" borderId="46" xfId="53" applyFont="1" applyFill="1" applyBorder="1" applyAlignment="1">
      <alignment horizontal="center" vertical="center" wrapText="1"/>
      <protection/>
    </xf>
    <xf numFmtId="0" fontId="2" fillId="0" borderId="46" xfId="53" applyFont="1" applyBorder="1" applyAlignment="1">
      <alignment horizontal="center" vertical="center" wrapText="1"/>
      <protection/>
    </xf>
    <xf numFmtId="0" fontId="2" fillId="0" borderId="53" xfId="53" applyFont="1" applyBorder="1" applyAlignment="1">
      <alignment horizontal="center" vertical="center" wrapText="1"/>
      <protection/>
    </xf>
    <xf numFmtId="49" fontId="2" fillId="0" borderId="102" xfId="53" applyNumberFormat="1" applyFont="1" applyFill="1" applyBorder="1" applyAlignment="1">
      <alignment horizontal="center" vertical="center" wrapText="1"/>
      <protection/>
    </xf>
    <xf numFmtId="49" fontId="2" fillId="0" borderId="103" xfId="53" applyNumberFormat="1" applyFont="1" applyFill="1" applyBorder="1" applyAlignment="1">
      <alignment vertical="center" wrapText="1"/>
      <protection/>
    </xf>
    <xf numFmtId="0" fontId="0" fillId="0" borderId="103" xfId="53" applyFont="1" applyFill="1" applyBorder="1" applyAlignment="1">
      <alignment horizontal="left" vertical="center"/>
      <protection/>
    </xf>
    <xf numFmtId="0" fontId="2" fillId="0" borderId="103" xfId="53" applyFont="1" applyBorder="1" applyAlignment="1">
      <alignment horizontal="center" vertical="center" wrapText="1"/>
      <protection/>
    </xf>
    <xf numFmtId="182" fontId="2" fillId="31" borderId="103" xfId="53" applyNumberFormat="1" applyFont="1" applyFill="1" applyBorder="1" applyAlignment="1" applyProtection="1">
      <alignment horizontal="center" vertical="center"/>
      <protection/>
    </xf>
    <xf numFmtId="0" fontId="2" fillId="0" borderId="103" xfId="53" applyFont="1" applyFill="1" applyBorder="1" applyAlignment="1">
      <alignment horizontal="center" vertical="center"/>
      <protection/>
    </xf>
    <xf numFmtId="0" fontId="2" fillId="0" borderId="25" xfId="53" applyFont="1" applyFill="1" applyBorder="1" applyAlignment="1">
      <alignment horizontal="center" vertical="center"/>
      <protection/>
    </xf>
    <xf numFmtId="0" fontId="2" fillId="0" borderId="103" xfId="53" applyFont="1" applyFill="1" applyBorder="1" applyAlignment="1">
      <alignment horizontal="center" vertical="center" wrapText="1"/>
      <protection/>
    </xf>
    <xf numFmtId="0" fontId="2" fillId="31" borderId="103" xfId="53" applyFont="1" applyFill="1" applyBorder="1" applyAlignment="1">
      <alignment horizontal="center" vertical="center" wrapText="1"/>
      <protection/>
    </xf>
    <xf numFmtId="0" fontId="2" fillId="0" borderId="103" xfId="53" applyFont="1" applyFill="1" applyBorder="1" applyAlignment="1">
      <alignment horizontal="center" vertical="center" wrapText="1"/>
      <protection/>
    </xf>
    <xf numFmtId="0" fontId="2" fillId="0" borderId="104" xfId="53" applyFont="1" applyFill="1" applyBorder="1" applyAlignment="1">
      <alignment horizontal="center" vertical="center" wrapText="1"/>
      <protection/>
    </xf>
    <xf numFmtId="49" fontId="6" fillId="0" borderId="45" xfId="53" applyNumberFormat="1" applyFont="1" applyFill="1" applyBorder="1" applyAlignment="1">
      <alignment vertical="center" wrapText="1"/>
      <protection/>
    </xf>
    <xf numFmtId="49" fontId="6" fillId="0" borderId="94" xfId="53" applyNumberFormat="1" applyFont="1" applyFill="1" applyBorder="1" applyAlignment="1">
      <alignment horizontal="center" vertical="center"/>
      <protection/>
    </xf>
    <xf numFmtId="0" fontId="6" fillId="0" borderId="94" xfId="53" applyFont="1" applyFill="1" applyBorder="1" applyAlignment="1">
      <alignment horizontal="center" vertical="center" wrapText="1"/>
      <protection/>
    </xf>
    <xf numFmtId="180" fontId="2" fillId="0" borderId="38" xfId="53" applyNumberFormat="1" applyFont="1" applyBorder="1" applyAlignment="1">
      <alignment horizontal="center" vertical="center" wrapText="1"/>
      <protection/>
    </xf>
    <xf numFmtId="0" fontId="2" fillId="0" borderId="90" xfId="53" applyFont="1" applyBorder="1" applyAlignment="1">
      <alignment horizontal="center" vertical="center" wrapText="1"/>
      <protection/>
    </xf>
    <xf numFmtId="49" fontId="3" fillId="0" borderId="91" xfId="53" applyNumberFormat="1" applyFont="1" applyFill="1" applyBorder="1" applyAlignment="1">
      <alignment horizontal="center" vertical="center" wrapText="1"/>
      <protection/>
    </xf>
    <xf numFmtId="49" fontId="5" fillId="0" borderId="46" xfId="53" applyNumberFormat="1" applyFont="1" applyFill="1" applyBorder="1" applyAlignment="1">
      <alignment horizontal="right" vertical="center" wrapText="1"/>
      <protection/>
    </xf>
    <xf numFmtId="49" fontId="2" fillId="0" borderId="46" xfId="53" applyNumberFormat="1" applyFont="1" applyFill="1" applyBorder="1" applyAlignment="1">
      <alignment horizontal="center" vertical="center"/>
      <protection/>
    </xf>
    <xf numFmtId="49" fontId="5" fillId="0" borderId="46" xfId="53" applyNumberFormat="1" applyFont="1" applyFill="1" applyBorder="1" applyAlignment="1">
      <alignment horizontal="center" vertical="center" wrapText="1"/>
      <protection/>
    </xf>
    <xf numFmtId="49" fontId="5" fillId="0" borderId="46" xfId="53" applyNumberFormat="1" applyFont="1" applyFill="1" applyBorder="1" applyAlignment="1">
      <alignment horizontal="left" vertical="center" wrapText="1"/>
      <protection/>
    </xf>
    <xf numFmtId="0" fontId="2" fillId="0" borderId="46" xfId="53" applyFont="1" applyFill="1" applyBorder="1" applyAlignment="1">
      <alignment horizontal="center" vertical="center" wrapText="1"/>
      <protection/>
    </xf>
    <xf numFmtId="182" fontId="2" fillId="31" borderId="119" xfId="53" applyNumberFormat="1" applyFont="1" applyFill="1" applyBorder="1" applyAlignment="1">
      <alignment horizontal="center" vertical="center" wrapText="1"/>
      <protection/>
    </xf>
    <xf numFmtId="1" fontId="6" fillId="0" borderId="46" xfId="53" applyNumberFormat="1" applyFont="1" applyFill="1" applyBorder="1" applyAlignment="1">
      <alignment horizontal="center" vertical="center"/>
      <protection/>
    </xf>
    <xf numFmtId="180" fontId="2" fillId="0" borderId="40" xfId="53" applyNumberFormat="1" applyFont="1" applyBorder="1" applyAlignment="1">
      <alignment horizontal="center" vertical="center" wrapText="1"/>
      <protection/>
    </xf>
    <xf numFmtId="0" fontId="2" fillId="0" borderId="120" xfId="53" applyFont="1" applyBorder="1" applyAlignment="1">
      <alignment horizontal="center" vertical="center" wrapText="1"/>
      <protection/>
    </xf>
    <xf numFmtId="0" fontId="2" fillId="0" borderId="121" xfId="53" applyFont="1" applyBorder="1" applyAlignment="1">
      <alignment horizontal="center" vertical="center" wrapText="1"/>
      <protection/>
    </xf>
    <xf numFmtId="182" fontId="2" fillId="31" borderId="122" xfId="53" applyNumberFormat="1" applyFont="1" applyFill="1" applyBorder="1" applyAlignment="1">
      <alignment horizontal="center" vertical="center" wrapText="1"/>
      <protection/>
    </xf>
    <xf numFmtId="0" fontId="2" fillId="0" borderId="123" xfId="53" applyFont="1" applyBorder="1" applyAlignment="1">
      <alignment horizontal="center" vertical="center" wrapText="1"/>
      <protection/>
    </xf>
    <xf numFmtId="0" fontId="2" fillId="31" borderId="122" xfId="53" applyFont="1" applyFill="1" applyBorder="1" applyAlignment="1">
      <alignment horizontal="center" vertical="center" wrapText="1"/>
      <protection/>
    </xf>
    <xf numFmtId="0" fontId="2" fillId="0" borderId="128" xfId="53" applyFont="1" applyBorder="1" applyAlignment="1">
      <alignment horizontal="center" vertical="center" wrapText="1"/>
      <protection/>
    </xf>
    <xf numFmtId="0" fontId="0" fillId="0" borderId="0" xfId="53">
      <alignment/>
      <protection/>
    </xf>
    <xf numFmtId="49" fontId="5" fillId="0" borderId="33" xfId="53" applyNumberFormat="1" applyFont="1" applyFill="1" applyBorder="1" applyAlignment="1">
      <alignment horizontal="left" vertical="center" wrapText="1"/>
      <protection/>
    </xf>
    <xf numFmtId="49" fontId="2" fillId="0" borderId="33" xfId="53" applyNumberFormat="1" applyFont="1" applyFill="1" applyBorder="1" applyAlignment="1">
      <alignment horizontal="center" vertical="center"/>
      <protection/>
    </xf>
    <xf numFmtId="49" fontId="5" fillId="0" borderId="33" xfId="53" applyNumberFormat="1" applyFont="1" applyFill="1" applyBorder="1" applyAlignment="1">
      <alignment horizontal="center" vertical="center" wrapText="1"/>
      <protection/>
    </xf>
    <xf numFmtId="0" fontId="2" fillId="0" borderId="33" xfId="53" applyFont="1" applyFill="1" applyBorder="1" applyAlignment="1">
      <alignment horizontal="center" vertical="center" wrapText="1"/>
      <protection/>
    </xf>
    <xf numFmtId="182" fontId="2" fillId="31" borderId="33" xfId="53" applyNumberFormat="1" applyFont="1" applyFill="1" applyBorder="1" applyAlignment="1">
      <alignment horizontal="center" vertical="center" wrapText="1"/>
      <protection/>
    </xf>
    <xf numFmtId="182" fontId="2" fillId="31" borderId="57" xfId="53" applyNumberFormat="1" applyFont="1" applyFill="1" applyBorder="1" applyAlignment="1">
      <alignment horizontal="center" vertical="center" wrapText="1"/>
      <protection/>
    </xf>
    <xf numFmtId="49" fontId="3" fillId="0" borderId="164" xfId="53" applyNumberFormat="1" applyFont="1" applyFill="1" applyBorder="1" applyAlignment="1">
      <alignment horizontal="center" vertical="center" wrapText="1"/>
      <protection/>
    </xf>
    <xf numFmtId="49" fontId="5" fillId="0" borderId="165" xfId="53" applyNumberFormat="1" applyFont="1" applyFill="1" applyBorder="1" applyAlignment="1">
      <alignment horizontal="left" vertical="center" wrapText="1"/>
      <protection/>
    </xf>
    <xf numFmtId="49" fontId="2" fillId="0" borderId="139" xfId="53" applyNumberFormat="1" applyFont="1" applyFill="1" applyBorder="1" applyAlignment="1">
      <alignment horizontal="center" vertical="center"/>
      <protection/>
    </xf>
    <xf numFmtId="0" fontId="2" fillId="0" borderId="150" xfId="53" applyFont="1" applyFill="1" applyBorder="1" applyAlignment="1">
      <alignment horizontal="center" vertical="center" wrapText="1"/>
      <protection/>
    </xf>
    <xf numFmtId="182" fontId="6" fillId="31" borderId="52" xfId="53" applyNumberFormat="1" applyFont="1" applyFill="1" applyBorder="1" applyAlignment="1" applyProtection="1">
      <alignment horizontal="center" vertical="center"/>
      <protection/>
    </xf>
    <xf numFmtId="1" fontId="6" fillId="0" borderId="139" xfId="53" applyNumberFormat="1" applyFont="1" applyFill="1" applyBorder="1" applyAlignment="1">
      <alignment horizontal="center" vertical="center"/>
      <protection/>
    </xf>
    <xf numFmtId="0" fontId="2" fillId="0" borderId="126" xfId="53" applyFont="1" applyBorder="1" applyAlignment="1">
      <alignment horizontal="center" vertical="center" wrapText="1"/>
      <protection/>
    </xf>
    <xf numFmtId="182" fontId="2" fillId="31" borderId="151" xfId="53" applyNumberFormat="1" applyFont="1" applyFill="1" applyBorder="1" applyAlignment="1">
      <alignment horizontal="center" vertical="center" wrapText="1"/>
      <protection/>
    </xf>
    <xf numFmtId="0" fontId="2" fillId="0" borderId="140" xfId="53" applyFont="1" applyBorder="1" applyAlignment="1">
      <alignment horizontal="center" vertical="center" wrapText="1"/>
      <protection/>
    </xf>
    <xf numFmtId="0" fontId="2" fillId="31" borderId="151" xfId="53" applyFont="1" applyFill="1" applyBorder="1" applyAlignment="1">
      <alignment horizontal="center" vertical="center" wrapText="1"/>
      <protection/>
    </xf>
    <xf numFmtId="1" fontId="2" fillId="31" borderId="166" xfId="53" applyNumberFormat="1" applyFont="1" applyFill="1" applyBorder="1" applyAlignment="1">
      <alignment horizontal="center" vertical="center" wrapText="1"/>
      <protection/>
    </xf>
    <xf numFmtId="0" fontId="2" fillId="31" borderId="166" xfId="53" applyFont="1" applyFill="1" applyBorder="1" applyAlignment="1">
      <alignment horizontal="center" vertical="center" wrapText="1"/>
      <protection/>
    </xf>
    <xf numFmtId="0" fontId="2" fillId="0" borderId="127" xfId="53" applyFont="1" applyBorder="1" applyAlignment="1">
      <alignment horizontal="center" vertical="center" wrapText="1"/>
      <protection/>
    </xf>
    <xf numFmtId="49" fontId="2" fillId="0" borderId="45" xfId="53" applyNumberFormat="1" applyFont="1" applyFill="1" applyBorder="1" applyAlignment="1">
      <alignment vertical="center" wrapText="1"/>
      <protection/>
    </xf>
    <xf numFmtId="0" fontId="0" fillId="0" borderId="45" xfId="53" applyFont="1" applyFill="1" applyBorder="1" applyAlignment="1">
      <alignment horizontal="left" vertical="center"/>
      <protection/>
    </xf>
    <xf numFmtId="182" fontId="2" fillId="31" borderId="45" xfId="53" applyNumberFormat="1" applyFont="1" applyFill="1" applyBorder="1" applyAlignment="1" applyProtection="1">
      <alignment horizontal="center" vertical="center"/>
      <protection/>
    </xf>
    <xf numFmtId="0" fontId="2" fillId="0" borderId="45" xfId="53" applyFont="1" applyFill="1" applyBorder="1" applyAlignment="1">
      <alignment horizontal="center" vertical="center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182" fontId="2" fillId="31" borderId="45" xfId="53" applyNumberFormat="1" applyFont="1" applyFill="1" applyBorder="1" applyAlignment="1">
      <alignment horizontal="center" vertical="center" wrapText="1"/>
      <protection/>
    </xf>
    <xf numFmtId="0" fontId="2" fillId="0" borderId="45" xfId="53" applyFont="1" applyFill="1" applyBorder="1" applyAlignment="1">
      <alignment horizontal="center" vertical="center" wrapText="1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49" fontId="2" fillId="7" borderId="101" xfId="53" applyNumberFormat="1" applyFont="1" applyFill="1" applyBorder="1" applyAlignment="1">
      <alignment horizontal="center" vertical="center" wrapText="1"/>
      <protection/>
    </xf>
    <xf numFmtId="49" fontId="2" fillId="0" borderId="46" xfId="53" applyNumberFormat="1" applyFont="1" applyFill="1" applyBorder="1" applyAlignment="1">
      <alignment vertical="center" wrapText="1"/>
      <protection/>
    </xf>
    <xf numFmtId="0" fontId="0" fillId="0" borderId="46" xfId="53" applyFont="1" applyFill="1" applyBorder="1" applyAlignment="1">
      <alignment horizontal="left" vertical="center"/>
      <protection/>
    </xf>
    <xf numFmtId="182" fontId="2" fillId="31" borderId="46" xfId="53" applyNumberFormat="1" applyFont="1" applyFill="1" applyBorder="1" applyAlignment="1" applyProtection="1">
      <alignment horizontal="center" vertical="center"/>
      <protection/>
    </xf>
    <xf numFmtId="0" fontId="2" fillId="0" borderId="46" xfId="53" applyFont="1" applyFill="1" applyBorder="1" applyAlignment="1">
      <alignment horizontal="center" vertical="center"/>
      <protection/>
    </xf>
    <xf numFmtId="0" fontId="2" fillId="0" borderId="46" xfId="53" applyFont="1" applyFill="1" applyBorder="1" applyAlignment="1">
      <alignment horizontal="center" vertical="center" wrapText="1"/>
      <protection/>
    </xf>
    <xf numFmtId="0" fontId="2" fillId="0" borderId="46" xfId="53" applyFont="1" applyFill="1" applyBorder="1" applyAlignment="1">
      <alignment horizontal="center" vertical="center" wrapText="1"/>
      <protection/>
    </xf>
    <xf numFmtId="0" fontId="2" fillId="0" borderId="53" xfId="53" applyFont="1" applyFill="1" applyBorder="1" applyAlignment="1">
      <alignment horizontal="center" vertical="center" wrapText="1"/>
      <protection/>
    </xf>
    <xf numFmtId="49" fontId="2" fillId="0" borderId="57" xfId="53" applyNumberFormat="1" applyFont="1" applyFill="1" applyBorder="1" applyAlignment="1">
      <alignment horizontal="center" vertical="center" wrapText="1"/>
      <protection/>
    </xf>
    <xf numFmtId="49" fontId="6" fillId="0" borderId="33" xfId="53" applyNumberFormat="1" applyFont="1" applyFill="1" applyBorder="1" applyAlignment="1">
      <alignment vertical="center" wrapText="1"/>
      <protection/>
    </xf>
    <xf numFmtId="0" fontId="0" fillId="0" borderId="33" xfId="53" applyFont="1" applyFill="1" applyBorder="1" applyAlignment="1">
      <alignment horizontal="left" vertical="center"/>
      <protection/>
    </xf>
    <xf numFmtId="0" fontId="0" fillId="0" borderId="125" xfId="53" applyFont="1" applyFill="1" applyBorder="1" applyAlignment="1">
      <alignment horizontal="left" vertical="center"/>
      <protection/>
    </xf>
    <xf numFmtId="182" fontId="2" fillId="31" borderId="84" xfId="53" applyNumberFormat="1" applyFont="1" applyFill="1" applyBorder="1" applyAlignment="1" applyProtection="1">
      <alignment horizontal="center" vertical="center"/>
      <protection/>
    </xf>
    <xf numFmtId="0" fontId="2" fillId="0" borderId="109" xfId="53" applyFont="1" applyFill="1" applyBorder="1" applyAlignment="1">
      <alignment horizontal="center" vertical="center"/>
      <protection/>
    </xf>
    <xf numFmtId="0" fontId="2" fillId="0" borderId="33" xfId="53" applyFont="1" applyFill="1" applyBorder="1" applyAlignment="1">
      <alignment horizontal="center" vertical="center"/>
      <protection/>
    </xf>
    <xf numFmtId="0" fontId="2" fillId="0" borderId="33" xfId="53" applyFont="1" applyFill="1" applyBorder="1" applyAlignment="1">
      <alignment horizontal="center"/>
      <protection/>
    </xf>
    <xf numFmtId="0" fontId="2" fillId="0" borderId="80" xfId="53" applyFont="1" applyFill="1" applyBorder="1" applyAlignment="1">
      <alignment horizontal="center" vertical="center" wrapText="1"/>
      <protection/>
    </xf>
    <xf numFmtId="182" fontId="2" fillId="31" borderId="79" xfId="53" applyNumberFormat="1" applyFont="1" applyFill="1" applyBorder="1" applyAlignment="1">
      <alignment horizontal="center" vertical="center" wrapText="1"/>
      <protection/>
    </xf>
    <xf numFmtId="0" fontId="2" fillId="31" borderId="109" xfId="53" applyFont="1" applyFill="1" applyBorder="1" applyAlignment="1">
      <alignment horizontal="center" vertical="center" wrapText="1"/>
      <protection/>
    </xf>
    <xf numFmtId="0" fontId="2" fillId="0" borderId="125" xfId="53" applyFont="1" applyFill="1" applyBorder="1" applyAlignment="1">
      <alignment horizontal="center" vertical="center" wrapText="1"/>
      <protection/>
    </xf>
    <xf numFmtId="49" fontId="2" fillId="0" borderId="167" xfId="53" applyNumberFormat="1" applyFont="1" applyFill="1" applyBorder="1" applyAlignment="1">
      <alignment horizontal="center" vertical="center" wrapText="1"/>
      <protection/>
    </xf>
    <xf numFmtId="49" fontId="2" fillId="0" borderId="65" xfId="53" applyNumberFormat="1" applyFont="1" applyFill="1" applyBorder="1" applyAlignment="1">
      <alignment horizontal="left" vertical="center" wrapText="1"/>
      <protection/>
    </xf>
    <xf numFmtId="0" fontId="2" fillId="0" borderId="157" xfId="53" applyFont="1" applyBorder="1" applyAlignment="1">
      <alignment horizontal="center" vertical="center" wrapText="1"/>
      <protection/>
    </xf>
    <xf numFmtId="0" fontId="0" fillId="0" borderId="37" xfId="53" applyFont="1" applyFill="1" applyBorder="1" applyAlignment="1">
      <alignment horizontal="left" vertical="center"/>
      <protection/>
    </xf>
    <xf numFmtId="0" fontId="0" fillId="0" borderId="154" xfId="53" applyFont="1" applyFill="1" applyBorder="1" applyAlignment="1">
      <alignment horizontal="left" vertical="center"/>
      <protection/>
    </xf>
    <xf numFmtId="182" fontId="6" fillId="31" borderId="98" xfId="53" applyNumberFormat="1" applyFont="1" applyFill="1" applyBorder="1" applyAlignment="1" applyProtection="1">
      <alignment horizontal="center" vertical="center"/>
      <protection/>
    </xf>
    <xf numFmtId="0" fontId="2" fillId="0" borderId="157" xfId="53" applyFont="1" applyFill="1" applyBorder="1" applyAlignment="1">
      <alignment horizontal="center" vertical="center"/>
      <protection/>
    </xf>
    <xf numFmtId="0" fontId="2" fillId="0" borderId="37" xfId="53" applyFont="1" applyFill="1" applyBorder="1" applyAlignment="1">
      <alignment horizontal="center" vertical="center"/>
      <protection/>
    </xf>
    <xf numFmtId="0" fontId="2" fillId="0" borderId="37" xfId="53" applyFont="1" applyFill="1" applyBorder="1" applyAlignment="1">
      <alignment horizontal="center"/>
      <protection/>
    </xf>
    <xf numFmtId="0" fontId="2" fillId="0" borderId="154" xfId="53" applyFont="1" applyFill="1" applyBorder="1" applyAlignment="1">
      <alignment horizontal="center" vertical="center" wrapText="1"/>
      <protection/>
    </xf>
    <xf numFmtId="182" fontId="2" fillId="31" borderId="86" xfId="53" applyNumberFormat="1" applyFont="1" applyFill="1" applyBorder="1" applyAlignment="1">
      <alignment horizontal="center" vertical="center" wrapText="1"/>
      <protection/>
    </xf>
    <xf numFmtId="0" fontId="2" fillId="0" borderId="157" xfId="53" applyFont="1" applyFill="1" applyBorder="1" applyAlignment="1">
      <alignment horizontal="center" vertical="center" wrapText="1"/>
      <protection/>
    </xf>
    <xf numFmtId="0" fontId="2" fillId="0" borderId="154" xfId="53" applyFont="1" applyFill="1" applyBorder="1" applyAlignment="1">
      <alignment horizontal="center" vertical="center" wrapText="1"/>
      <protection/>
    </xf>
    <xf numFmtId="0" fontId="2" fillId="31" borderId="86" xfId="53" applyFont="1" applyFill="1" applyBorder="1" applyAlignment="1">
      <alignment horizontal="center" vertical="center" wrapText="1"/>
      <protection/>
    </xf>
    <xf numFmtId="0" fontId="2" fillId="31" borderId="110" xfId="53" applyFont="1" applyFill="1" applyBorder="1" applyAlignment="1">
      <alignment horizontal="center" vertical="center" wrapText="1"/>
      <protection/>
    </xf>
    <xf numFmtId="0" fontId="2" fillId="0" borderId="155" xfId="53" applyFont="1" applyFill="1" applyBorder="1" applyAlignment="1">
      <alignment horizontal="center" vertical="center" wrapText="1"/>
      <protection/>
    </xf>
    <xf numFmtId="49" fontId="2" fillId="7" borderId="55" xfId="53" applyNumberFormat="1" applyFont="1" applyFill="1" applyBorder="1" applyAlignment="1">
      <alignment horizontal="center" vertical="center" wrapText="1"/>
      <protection/>
    </xf>
    <xf numFmtId="0" fontId="0" fillId="0" borderId="107" xfId="53" applyFont="1" applyFill="1" applyBorder="1" applyAlignment="1">
      <alignment horizontal="left" vertical="center"/>
      <protection/>
    </xf>
    <xf numFmtId="182" fontId="2" fillId="31" borderId="105" xfId="53" applyNumberFormat="1" applyFont="1" applyFill="1" applyBorder="1" applyAlignment="1" applyProtection="1">
      <alignment horizontal="center" vertical="center"/>
      <protection/>
    </xf>
    <xf numFmtId="0" fontId="2" fillId="0" borderId="106" xfId="53" applyFont="1" applyFill="1" applyBorder="1" applyAlignment="1">
      <alignment horizontal="center" vertical="center"/>
      <protection/>
    </xf>
    <xf numFmtId="0" fontId="2" fillId="0" borderId="45" xfId="53" applyFont="1" applyFill="1" applyBorder="1" applyAlignment="1">
      <alignment horizontal="center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182" fontId="2" fillId="31" borderId="108" xfId="53" applyNumberFormat="1" applyFont="1" applyFill="1" applyBorder="1" applyAlignment="1">
      <alignment horizontal="center" vertical="center" wrapText="1"/>
      <protection/>
    </xf>
    <xf numFmtId="0" fontId="2" fillId="31" borderId="106" xfId="53" applyFont="1" applyFill="1" applyBorder="1" applyAlignment="1">
      <alignment horizontal="center" vertical="center" wrapText="1"/>
      <protection/>
    </xf>
    <xf numFmtId="0" fontId="2" fillId="0" borderId="107" xfId="53" applyFont="1" applyFill="1" applyBorder="1" applyAlignment="1">
      <alignment horizontal="center" vertical="center" wrapText="1"/>
      <protection/>
    </xf>
    <xf numFmtId="0" fontId="2" fillId="31" borderId="108" xfId="53" applyFont="1" applyFill="1" applyBorder="1" applyAlignment="1">
      <alignment horizontal="center" vertical="center" wrapText="1"/>
      <protection/>
    </xf>
    <xf numFmtId="49" fontId="6" fillId="0" borderId="54" xfId="53" applyNumberFormat="1" applyFont="1" applyFill="1" applyBorder="1" applyAlignment="1">
      <alignment vertical="center" wrapText="1"/>
      <protection/>
    </xf>
    <xf numFmtId="49" fontId="6" fillId="0" borderId="96" xfId="53" applyNumberFormat="1" applyFont="1" applyFill="1" applyBorder="1" applyAlignment="1">
      <alignment horizontal="center" vertical="center"/>
      <protection/>
    </xf>
    <xf numFmtId="0" fontId="2" fillId="31" borderId="124" xfId="53" applyFont="1" applyFill="1" applyBorder="1" applyAlignment="1">
      <alignment horizontal="center" vertical="center" wrapText="1"/>
      <protection/>
    </xf>
    <xf numFmtId="49" fontId="5" fillId="0" borderId="35" xfId="53" applyNumberFormat="1" applyFont="1" applyFill="1" applyBorder="1" applyAlignment="1">
      <alignment horizontal="right" vertical="center" wrapText="1"/>
      <protection/>
    </xf>
    <xf numFmtId="49" fontId="2" fillId="0" borderId="60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53" xfId="53" applyNumberFormat="1" applyFont="1" applyFill="1" applyBorder="1" applyAlignment="1">
      <alignment horizontal="right" vertical="center" wrapText="1"/>
      <protection/>
    </xf>
    <xf numFmtId="0" fontId="2" fillId="31" borderId="140" xfId="53" applyFont="1" applyFill="1" applyBorder="1" applyAlignment="1">
      <alignment horizontal="center" vertical="center" wrapText="1"/>
      <protection/>
    </xf>
    <xf numFmtId="49" fontId="2" fillId="4" borderId="55" xfId="53" applyNumberFormat="1" applyFont="1" applyFill="1" applyBorder="1" applyAlignment="1">
      <alignment horizontal="center" vertical="center" wrapText="1"/>
      <protection/>
    </xf>
    <xf numFmtId="49" fontId="2" fillId="0" borderId="45" xfId="53" applyNumberFormat="1" applyFont="1" applyFill="1" applyBorder="1" applyAlignment="1">
      <alignment horizontal="left" vertical="center" wrapText="1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left" vertic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9" fontId="2" fillId="4" borderId="108" xfId="53" applyNumberFormat="1" applyFont="1" applyFill="1" applyBorder="1" applyAlignment="1">
      <alignment horizontal="center" vertical="center" wrapText="1"/>
      <protection/>
    </xf>
    <xf numFmtId="182" fontId="2" fillId="31" borderId="12" xfId="53" applyNumberFormat="1" applyFont="1" applyFill="1" applyBorder="1" applyAlignment="1" applyProtection="1">
      <alignment horizontal="center" vertical="center"/>
      <protection/>
    </xf>
    <xf numFmtId="0" fontId="0" fillId="0" borderId="44" xfId="53" applyFont="1" applyFill="1" applyBorder="1" applyAlignment="1">
      <alignment horizontal="left" vertical="center"/>
      <protection/>
    </xf>
    <xf numFmtId="182" fontId="2" fillId="31" borderId="85" xfId="53" applyNumberFormat="1" applyFont="1" applyFill="1" applyBorder="1" applyAlignment="1" applyProtection="1">
      <alignment horizontal="center" vertical="center"/>
      <protection/>
    </xf>
    <xf numFmtId="0" fontId="2" fillId="0" borderId="35" xfId="53" applyFont="1" applyFill="1" applyBorder="1" applyAlignment="1">
      <alignment horizontal="center" vertical="center" wrapText="1"/>
      <protection/>
    </xf>
    <xf numFmtId="182" fontId="2" fillId="31" borderId="48" xfId="53" applyNumberFormat="1" applyFont="1" applyFill="1" applyBorder="1" applyAlignment="1">
      <alignment horizontal="center" vertical="center" wrapText="1"/>
      <protection/>
    </xf>
    <xf numFmtId="0" fontId="2" fillId="0" borderId="35" xfId="53" applyFont="1" applyFill="1" applyBorder="1" applyAlignment="1">
      <alignment horizontal="center" vertical="center" wrapText="1"/>
      <protection/>
    </xf>
    <xf numFmtId="0" fontId="2" fillId="31" borderId="60" xfId="53" applyFont="1" applyFill="1" applyBorder="1" applyAlignment="1">
      <alignment horizontal="center" vertical="center" wrapText="1"/>
      <protection/>
    </xf>
    <xf numFmtId="0" fontId="2" fillId="0" borderId="44" xfId="53" applyFont="1" applyFill="1" applyBorder="1" applyAlignment="1">
      <alignment horizontal="center" vertical="center" wrapText="1"/>
      <protection/>
    </xf>
    <xf numFmtId="0" fontId="2" fillId="31" borderId="48" xfId="53" applyFont="1" applyFill="1" applyBorder="1" applyAlignment="1">
      <alignment horizontal="center" vertical="center" wrapText="1"/>
      <protection/>
    </xf>
    <xf numFmtId="182" fontId="6" fillId="33" borderId="51" xfId="53" applyNumberFormat="1" applyFont="1" applyFill="1" applyBorder="1" applyAlignment="1">
      <alignment horizontal="center" vertical="center" wrapText="1"/>
      <protection/>
    </xf>
    <xf numFmtId="1" fontId="6" fillId="33" borderId="51" xfId="53" applyNumberFormat="1" applyFont="1" applyFill="1" applyBorder="1" applyAlignment="1">
      <alignment horizontal="center" vertical="center" wrapText="1"/>
      <protection/>
    </xf>
    <xf numFmtId="1" fontId="6" fillId="33" borderId="75" xfId="53" applyNumberFormat="1" applyFont="1" applyFill="1" applyBorder="1" applyAlignment="1" applyProtection="1">
      <alignment horizontal="center" vertical="center"/>
      <protection/>
    </xf>
    <xf numFmtId="182" fontId="6" fillId="33" borderId="110" xfId="53" applyNumberFormat="1" applyFont="1" applyFill="1" applyBorder="1" applyAlignment="1" applyProtection="1">
      <alignment horizontal="center" vertical="center"/>
      <protection/>
    </xf>
    <xf numFmtId="49" fontId="2" fillId="0" borderId="21" xfId="53" applyNumberFormat="1" applyFont="1" applyFill="1" applyBorder="1" applyAlignment="1">
      <alignment vertical="center" wrapText="1"/>
      <protection/>
    </xf>
    <xf numFmtId="0" fontId="2" fillId="0" borderId="28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" fontId="2" fillId="0" borderId="13" xfId="53" applyNumberFormat="1" applyFont="1" applyBorder="1" applyAlignment="1">
      <alignment horizontal="center" vertical="center"/>
      <protection/>
    </xf>
    <xf numFmtId="0" fontId="2" fillId="0" borderId="13" xfId="53" applyNumberFormat="1" applyFont="1" applyBorder="1" applyAlignment="1">
      <alignment horizontal="center" vertical="center"/>
      <protection/>
    </xf>
    <xf numFmtId="1" fontId="2" fillId="0" borderId="20" xfId="53" applyNumberFormat="1" applyFont="1" applyBorder="1" applyAlignment="1">
      <alignment horizontal="center" vertical="center" wrapText="1"/>
      <protection/>
    </xf>
    <xf numFmtId="0" fontId="6" fillId="31" borderId="58" xfId="53" applyNumberFormat="1" applyFont="1" applyFill="1" applyBorder="1" applyAlignment="1" applyProtection="1">
      <alignment horizontal="center" vertical="center"/>
      <protection/>
    </xf>
    <xf numFmtId="0" fontId="6" fillId="31" borderId="32" xfId="53" applyNumberFormat="1" applyFont="1" applyFill="1" applyBorder="1" applyAlignment="1" applyProtection="1">
      <alignment horizontal="center" vertical="center"/>
      <protection/>
    </xf>
    <xf numFmtId="49" fontId="2" fillId="0" borderId="11" xfId="53" applyNumberFormat="1" applyFont="1" applyFill="1" applyBorder="1" applyAlignment="1">
      <alignment vertical="center" wrapText="1"/>
      <protection/>
    </xf>
    <xf numFmtId="0" fontId="2" fillId="0" borderId="23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0" fontId="2" fillId="0" borderId="16" xfId="53" applyNumberFormat="1" applyFont="1" applyBorder="1" applyAlignment="1">
      <alignment horizontal="center" vertical="center" wrapText="1"/>
      <protection/>
    </xf>
    <xf numFmtId="1" fontId="2" fillId="0" borderId="16" xfId="53" applyNumberFormat="1" applyFont="1" applyBorder="1" applyAlignment="1">
      <alignment horizontal="center" vertical="center"/>
      <protection/>
    </xf>
    <xf numFmtId="0" fontId="2" fillId="0" borderId="16" xfId="53" applyNumberFormat="1" applyFont="1" applyBorder="1" applyAlignment="1">
      <alignment horizontal="center" vertical="center"/>
      <protection/>
    </xf>
    <xf numFmtId="180" fontId="2" fillId="0" borderId="17" xfId="53" applyNumberFormat="1" applyFont="1" applyFill="1" applyBorder="1" applyAlignment="1" applyProtection="1">
      <alignment horizontal="left" vertical="top"/>
      <protection/>
    </xf>
    <xf numFmtId="1" fontId="6" fillId="33" borderId="27" xfId="53" applyNumberFormat="1" applyFont="1" applyFill="1" applyBorder="1" applyAlignment="1">
      <alignment horizontal="center" vertical="center"/>
      <protection/>
    </xf>
    <xf numFmtId="0" fontId="2" fillId="0" borderId="25" xfId="53" applyFont="1" applyBorder="1" applyAlignment="1">
      <alignment horizontal="center" vertical="center" wrapText="1"/>
      <protection/>
    </xf>
    <xf numFmtId="180" fontId="2" fillId="0" borderId="31" xfId="53" applyNumberFormat="1" applyFont="1" applyFill="1" applyBorder="1" applyAlignment="1" applyProtection="1">
      <alignment horizontal="left" vertical="top" wrapText="1"/>
      <protection/>
    </xf>
    <xf numFmtId="0" fontId="2" fillId="0" borderId="29" xfId="53" applyFont="1" applyBorder="1" applyAlignment="1" applyProtection="1">
      <alignment horizontal="center" vertical="center"/>
      <protection/>
    </xf>
    <xf numFmtId="0" fontId="2" fillId="0" borderId="25" xfId="53" applyFont="1" applyBorder="1" applyAlignment="1" applyProtection="1">
      <alignment horizontal="right" vertical="center"/>
      <protection/>
    </xf>
    <xf numFmtId="0" fontId="2" fillId="0" borderId="30" xfId="53" applyFont="1" applyBorder="1" applyAlignment="1" applyProtection="1">
      <alignment horizontal="right" vertical="center"/>
      <protection/>
    </xf>
    <xf numFmtId="182" fontId="6" fillId="31" borderId="0" xfId="53" applyNumberFormat="1" applyFont="1" applyFill="1" applyBorder="1" applyAlignment="1" applyProtection="1">
      <alignment horizontal="center" vertical="center"/>
      <protection/>
    </xf>
    <xf numFmtId="1" fontId="2" fillId="0" borderId="25" xfId="53" applyNumberFormat="1" applyFont="1" applyBorder="1" applyAlignment="1">
      <alignment horizontal="center" vertical="center"/>
      <protection/>
    </xf>
    <xf numFmtId="0" fontId="2" fillId="0" borderId="25" xfId="53" applyNumberFormat="1" applyFont="1" applyBorder="1" applyAlignment="1">
      <alignment horizontal="center" vertical="center"/>
      <protection/>
    </xf>
    <xf numFmtId="1" fontId="2" fillId="0" borderId="30" xfId="53" applyNumberFormat="1" applyFont="1" applyBorder="1" applyAlignment="1">
      <alignment horizontal="center" vertical="center" wrapText="1"/>
      <protection/>
    </xf>
    <xf numFmtId="49" fontId="6" fillId="0" borderId="108" xfId="53" applyNumberFormat="1" applyFont="1" applyFill="1" applyBorder="1" applyAlignment="1" applyProtection="1">
      <alignment horizontal="center" vertical="center"/>
      <protection/>
    </xf>
    <xf numFmtId="49" fontId="6" fillId="0" borderId="45" xfId="53" applyNumberFormat="1" applyFont="1" applyFill="1" applyBorder="1" applyAlignment="1" applyProtection="1">
      <alignment horizontal="center" vertical="center"/>
      <protection/>
    </xf>
    <xf numFmtId="182" fontId="6" fillId="0" borderId="45" xfId="53" applyNumberFormat="1" applyFont="1" applyFill="1" applyBorder="1" applyAlignment="1" applyProtection="1">
      <alignment horizontal="center" vertical="center"/>
      <protection/>
    </xf>
    <xf numFmtId="1" fontId="6" fillId="0" borderId="45" xfId="53" applyNumberFormat="1" applyFont="1" applyFill="1" applyBorder="1" applyAlignment="1" applyProtection="1">
      <alignment horizontal="center" vertical="center"/>
      <protection/>
    </xf>
    <xf numFmtId="180" fontId="6" fillId="0" borderId="45" xfId="53" applyNumberFormat="1" applyFont="1" applyFill="1" applyBorder="1" applyAlignment="1">
      <alignment horizontal="center" vertical="center" wrapText="1"/>
      <protection/>
    </xf>
    <xf numFmtId="0" fontId="6" fillId="0" borderId="54" xfId="53" applyNumberFormat="1" applyFont="1" applyFill="1" applyBorder="1" applyAlignment="1" applyProtection="1">
      <alignment horizontal="center" vertical="center"/>
      <protection/>
    </xf>
    <xf numFmtId="0" fontId="2" fillId="0" borderId="101" xfId="53" applyFont="1" applyBorder="1" applyAlignment="1">
      <alignment horizontal="center" vertical="center" wrapText="1"/>
      <protection/>
    </xf>
    <xf numFmtId="180" fontId="6" fillId="0" borderId="46" xfId="53" applyNumberFormat="1" applyFont="1" applyFill="1" applyBorder="1" applyAlignment="1" applyProtection="1">
      <alignment horizontal="right" vertical="top" wrapText="1"/>
      <protection/>
    </xf>
    <xf numFmtId="0" fontId="2" fillId="0" borderId="46" xfId="53" applyFont="1" applyBorder="1" applyAlignment="1" applyProtection="1">
      <alignment horizontal="center" vertical="center"/>
      <protection/>
    </xf>
    <xf numFmtId="0" fontId="2" fillId="0" borderId="46" xfId="53" applyFont="1" applyBorder="1" applyAlignment="1" applyProtection="1">
      <alignment horizontal="right" vertical="center"/>
      <protection/>
    </xf>
    <xf numFmtId="182" fontId="6" fillId="0" borderId="46" xfId="53" applyNumberFormat="1" applyFont="1" applyFill="1" applyBorder="1" applyAlignment="1" applyProtection="1">
      <alignment horizontal="center" vertical="center"/>
      <protection/>
    </xf>
    <xf numFmtId="1" fontId="2" fillId="0" borderId="46" xfId="53" applyNumberFormat="1" applyFont="1" applyFill="1" applyBorder="1" applyAlignment="1">
      <alignment horizontal="center" vertical="center"/>
      <protection/>
    </xf>
    <xf numFmtId="0" fontId="2" fillId="0" borderId="46" xfId="53" applyNumberFormat="1" applyFont="1" applyFill="1" applyBorder="1" applyAlignment="1">
      <alignment horizontal="center" vertical="center"/>
      <protection/>
    </xf>
    <xf numFmtId="1" fontId="2" fillId="0" borderId="46" xfId="53" applyNumberFormat="1" applyFont="1" applyFill="1" applyBorder="1" applyAlignment="1">
      <alignment horizontal="center" vertical="center" wrapText="1"/>
      <protection/>
    </xf>
    <xf numFmtId="0" fontId="2" fillId="0" borderId="46" xfId="53" applyNumberFormat="1" applyFont="1" applyFill="1" applyBorder="1" applyAlignment="1">
      <alignment horizontal="center" vertical="center" wrapText="1"/>
      <protection/>
    </xf>
    <xf numFmtId="0" fontId="2" fillId="0" borderId="53" xfId="53" applyNumberFormat="1" applyFont="1" applyFill="1" applyBorder="1" applyAlignment="1">
      <alignment horizontal="center" vertical="center" wrapText="1"/>
      <protection/>
    </xf>
    <xf numFmtId="182" fontId="6" fillId="7" borderId="131" xfId="53" applyNumberFormat="1" applyFont="1" applyFill="1" applyBorder="1" applyAlignment="1">
      <alignment horizontal="center" vertical="center"/>
      <protection/>
    </xf>
    <xf numFmtId="1" fontId="6" fillId="7" borderId="131" xfId="53" applyNumberFormat="1" applyFont="1" applyFill="1" applyBorder="1" applyAlignment="1">
      <alignment horizontal="center" vertical="center"/>
      <protection/>
    </xf>
    <xf numFmtId="1" fontId="6" fillId="7" borderId="129" xfId="53" applyNumberFormat="1" applyFont="1" applyFill="1" applyBorder="1" applyAlignment="1">
      <alignment horizontal="center" vertical="center"/>
      <protection/>
    </xf>
    <xf numFmtId="1" fontId="6" fillId="7" borderId="130" xfId="53" applyNumberFormat="1" applyFont="1" applyFill="1" applyBorder="1" applyAlignment="1">
      <alignment horizontal="center" vertical="center"/>
      <protection/>
    </xf>
    <xf numFmtId="0" fontId="6" fillId="0" borderId="77" xfId="53" applyFont="1" applyFill="1" applyBorder="1" applyAlignment="1">
      <alignment vertical="center"/>
      <protection/>
    </xf>
    <xf numFmtId="182" fontId="6" fillId="0" borderId="52" xfId="53" applyNumberFormat="1" applyFont="1" applyFill="1" applyBorder="1" applyAlignment="1">
      <alignment horizontal="center" vertical="center"/>
      <protection/>
    </xf>
    <xf numFmtId="0" fontId="6" fillId="0" borderId="78" xfId="53" applyFont="1" applyFill="1" applyBorder="1" applyAlignment="1">
      <alignment vertical="center"/>
      <protection/>
    </xf>
    <xf numFmtId="1" fontId="6" fillId="7" borderId="52" xfId="53" applyNumberFormat="1" applyFont="1" applyFill="1" applyBorder="1" applyAlignment="1">
      <alignment horizontal="center" vertical="center"/>
      <protection/>
    </xf>
    <xf numFmtId="1" fontId="6" fillId="7" borderId="88" xfId="53" applyNumberFormat="1" applyFont="1" applyFill="1" applyBorder="1" applyAlignment="1">
      <alignment horizontal="center" vertical="center"/>
      <protection/>
    </xf>
    <xf numFmtId="1" fontId="6" fillId="7" borderId="75" xfId="53" applyNumberFormat="1" applyFont="1" applyFill="1" applyBorder="1" applyAlignment="1">
      <alignment horizontal="center" vertical="center"/>
      <protection/>
    </xf>
    <xf numFmtId="1" fontId="6" fillId="7" borderId="76" xfId="53" applyNumberFormat="1" applyFont="1" applyFill="1" applyBorder="1" applyAlignment="1">
      <alignment horizontal="center" vertical="center"/>
      <protection/>
    </xf>
    <xf numFmtId="0" fontId="2" fillId="31" borderId="57" xfId="53" applyNumberFormat="1" applyFont="1" applyFill="1" applyBorder="1" applyAlignment="1" applyProtection="1">
      <alignment horizontal="center" vertical="center"/>
      <protection/>
    </xf>
    <xf numFmtId="0" fontId="2" fillId="0" borderId="43" xfId="53" applyNumberFormat="1" applyFont="1" applyFill="1" applyBorder="1" applyAlignment="1" applyProtection="1">
      <alignment horizontal="center" vertical="center"/>
      <protection/>
    </xf>
    <xf numFmtId="0" fontId="2" fillId="31" borderId="191" xfId="53" applyFont="1" applyFill="1" applyBorder="1" applyAlignment="1">
      <alignment horizontal="center" vertical="center"/>
      <protection/>
    </xf>
    <xf numFmtId="0" fontId="2" fillId="0" borderId="191" xfId="53" applyFont="1" applyBorder="1" applyAlignment="1">
      <alignment horizontal="center" vertical="center"/>
      <protection/>
    </xf>
    <xf numFmtId="0" fontId="2" fillId="0" borderId="192" xfId="53" applyFont="1" applyBorder="1" applyAlignment="1">
      <alignment horizontal="center" vertical="center"/>
      <protection/>
    </xf>
    <xf numFmtId="180" fontId="2" fillId="4" borderId="12" xfId="53" applyNumberFormat="1" applyFont="1" applyFill="1" applyBorder="1" applyAlignment="1" applyProtection="1">
      <alignment vertical="center"/>
      <protection/>
    </xf>
    <xf numFmtId="0" fontId="2" fillId="31" borderId="55" xfId="53" applyNumberFormat="1" applyFont="1" applyFill="1" applyBorder="1" applyAlignment="1" applyProtection="1">
      <alignment horizontal="center" vertical="center"/>
      <protection/>
    </xf>
    <xf numFmtId="0" fontId="2" fillId="0" borderId="24" xfId="53" applyNumberFormat="1" applyFont="1" applyFill="1" applyBorder="1" applyAlignment="1" applyProtection="1">
      <alignment horizontal="center" vertical="center"/>
      <protection/>
    </xf>
    <xf numFmtId="183" fontId="2" fillId="4" borderId="12" xfId="53" applyNumberFormat="1" applyFont="1" applyFill="1" applyBorder="1" applyAlignment="1" applyProtection="1">
      <alignment vertical="center"/>
      <protection/>
    </xf>
    <xf numFmtId="0" fontId="2" fillId="31" borderId="56" xfId="53" applyNumberFormat="1" applyFont="1" applyFill="1" applyBorder="1" applyAlignment="1" applyProtection="1">
      <alignment horizontal="center" vertical="center"/>
      <protection/>
    </xf>
    <xf numFmtId="0" fontId="2" fillId="0" borderId="26" xfId="53" applyNumberFormat="1" applyFont="1" applyFill="1" applyBorder="1" applyAlignment="1" applyProtection="1">
      <alignment horizontal="center" vertical="center"/>
      <protection/>
    </xf>
    <xf numFmtId="0" fontId="2" fillId="31" borderId="193" xfId="53" applyFont="1" applyFill="1" applyBorder="1" applyAlignment="1">
      <alignment horizontal="center" vertical="center"/>
      <protection/>
    </xf>
    <xf numFmtId="0" fontId="2" fillId="0" borderId="193" xfId="53" applyFont="1" applyBorder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180" fontId="2" fillId="7" borderId="51" xfId="53" applyNumberFormat="1" applyFont="1" applyFill="1" applyBorder="1" applyAlignment="1" applyProtection="1">
      <alignment horizontal="center" vertical="center"/>
      <protection/>
    </xf>
    <xf numFmtId="180" fontId="2" fillId="7" borderId="52" xfId="53" applyNumberFormat="1" applyFont="1" applyFill="1" applyBorder="1" applyAlignment="1" applyProtection="1">
      <alignment horizontal="center" vertical="center"/>
      <protection/>
    </xf>
    <xf numFmtId="180" fontId="2" fillId="0" borderId="0" xfId="53" applyNumberFormat="1" applyFont="1" applyFill="1" applyBorder="1" applyAlignment="1" applyProtection="1">
      <alignment horizontal="right" vertical="center"/>
      <protection/>
    </xf>
    <xf numFmtId="180" fontId="5" fillId="0" borderId="0" xfId="53" applyNumberFormat="1" applyFont="1" applyFill="1" applyBorder="1" applyAlignment="1" applyProtection="1">
      <alignment horizontal="right" vertical="center"/>
      <protection/>
    </xf>
    <xf numFmtId="186" fontId="2" fillId="0" borderId="0" xfId="53" applyNumberFormat="1" applyFont="1" applyFill="1" applyBorder="1" applyAlignment="1" applyProtection="1">
      <alignment horizontal="right" vertical="center"/>
      <protection/>
    </xf>
    <xf numFmtId="191" fontId="6" fillId="0" borderId="12" xfId="53" applyNumberFormat="1" applyFont="1" applyFill="1" applyBorder="1" applyAlignment="1" applyProtection="1">
      <alignment horizontal="center" vertical="center"/>
      <protection/>
    </xf>
    <xf numFmtId="187" fontId="2" fillId="0" borderId="0" xfId="53" applyNumberFormat="1" applyFont="1" applyFill="1" applyBorder="1" applyAlignment="1" applyProtection="1">
      <alignment horizontal="center" vertical="center"/>
      <protection/>
    </xf>
    <xf numFmtId="0" fontId="2" fillId="31" borderId="0" xfId="53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right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 applyProtection="1">
      <alignment vertical="center"/>
      <protection/>
    </xf>
    <xf numFmtId="0" fontId="2" fillId="0" borderId="0" xfId="53" applyFont="1" applyFill="1" applyBorder="1" applyAlignment="1" applyProtection="1">
      <alignment horizontal="right" vertical="center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0" xfId="53" applyFont="1" applyBorder="1" applyAlignment="1">
      <alignment horizontal="center" wrapText="1"/>
      <protection/>
    </xf>
    <xf numFmtId="0" fontId="2" fillId="0" borderId="0" xfId="53" applyFont="1" applyFill="1" applyBorder="1" applyAlignment="1">
      <alignment horizontal="left" wrapText="1"/>
      <protection/>
    </xf>
    <xf numFmtId="0" fontId="7" fillId="0" borderId="0" xfId="53" applyFont="1" applyBorder="1" applyAlignment="1">
      <alignment horizontal="left" wrapText="1"/>
      <protection/>
    </xf>
    <xf numFmtId="0" fontId="7" fillId="0" borderId="0" xfId="53" applyFont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3" fillId="0" borderId="0" xfId="54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3" fillId="0" borderId="44" xfId="54" applyFont="1" applyBorder="1" applyAlignment="1">
      <alignment horizontal="center" vertical="center" wrapText="1"/>
      <protection/>
    </xf>
    <xf numFmtId="0" fontId="13" fillId="0" borderId="73" xfId="0" applyFont="1" applyBorder="1" applyAlignment="1">
      <alignment vertical="center" wrapText="1"/>
    </xf>
    <xf numFmtId="0" fontId="13" fillId="0" borderId="60" xfId="0" applyFont="1" applyBorder="1" applyAlignment="1">
      <alignment vertical="center" wrapText="1"/>
    </xf>
    <xf numFmtId="0" fontId="3" fillId="0" borderId="195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49" fontId="3" fillId="0" borderId="195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13" fillId="0" borderId="44" xfId="54" applyNumberFormat="1" applyFont="1" applyBorder="1" applyAlignment="1">
      <alignment horizontal="left"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0" fillId="0" borderId="73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96" xfId="0" applyFont="1" applyBorder="1" applyAlignment="1">
      <alignment horizontal="center" vertical="center" wrapText="1"/>
    </xf>
    <xf numFmtId="0" fontId="12" fillId="0" borderId="197" xfId="0" applyFont="1" applyBorder="1" applyAlignment="1">
      <alignment horizontal="center" vertical="center" wrapText="1"/>
    </xf>
    <xf numFmtId="0" fontId="33" fillId="0" borderId="198" xfId="0" applyFont="1" applyBorder="1" applyAlignment="1">
      <alignment horizontal="center" vertical="center" wrapText="1"/>
    </xf>
    <xf numFmtId="0" fontId="33" fillId="0" borderId="199" xfId="0" applyFont="1" applyBorder="1" applyAlignment="1">
      <alignment horizontal="center" vertical="center" wrapText="1"/>
    </xf>
    <xf numFmtId="0" fontId="13" fillId="0" borderId="195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196" xfId="0" applyFont="1" applyBorder="1" applyAlignment="1">
      <alignment horizontal="center" vertical="center" wrapText="1"/>
    </xf>
    <xf numFmtId="49" fontId="13" fillId="0" borderId="195" xfId="0" applyNumberFormat="1" applyFont="1" applyBorder="1" applyAlignment="1">
      <alignment horizontal="center" vertical="center" wrapText="1"/>
    </xf>
    <xf numFmtId="0" fontId="2" fillId="0" borderId="195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19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49" fontId="13" fillId="0" borderId="154" xfId="54" applyNumberFormat="1" applyFont="1" applyBorder="1" applyAlignment="1" applyProtection="1">
      <alignment horizontal="left" vertical="center" wrapText="1"/>
      <protection locked="0"/>
    </xf>
    <xf numFmtId="0" fontId="0" fillId="0" borderId="182" xfId="0" applyBorder="1" applyAlignment="1">
      <alignment vertical="center" wrapText="1"/>
    </xf>
    <xf numFmtId="0" fontId="0" fillId="0" borderId="157" xfId="0" applyBorder="1" applyAlignment="1">
      <alignment vertical="center" wrapText="1"/>
    </xf>
    <xf numFmtId="0" fontId="0" fillId="0" borderId="125" xfId="0" applyBorder="1" applyAlignment="1">
      <alignment vertical="center" wrapText="1"/>
    </xf>
    <xf numFmtId="0" fontId="0" fillId="0" borderId="200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13" fillId="0" borderId="154" xfId="54" applyFont="1" applyBorder="1" applyAlignment="1">
      <alignment horizontal="center" vertical="center" wrapText="1"/>
      <protection/>
    </xf>
    <xf numFmtId="0" fontId="13" fillId="0" borderId="182" xfId="54" applyFont="1" applyBorder="1" applyAlignment="1">
      <alignment horizontal="center" vertical="center" wrapText="1"/>
      <protection/>
    </xf>
    <xf numFmtId="0" fontId="18" fillId="0" borderId="157" xfId="0" applyFont="1" applyBorder="1" applyAlignment="1">
      <alignment wrapText="1"/>
    </xf>
    <xf numFmtId="0" fontId="18" fillId="0" borderId="153" xfId="0" applyFont="1" applyBorder="1" applyAlignment="1">
      <alignment wrapText="1"/>
    </xf>
    <xf numFmtId="0" fontId="18" fillId="0" borderId="152" xfId="0" applyFont="1" applyBorder="1" applyAlignment="1">
      <alignment wrapText="1"/>
    </xf>
    <xf numFmtId="0" fontId="0" fillId="0" borderId="125" xfId="0" applyBorder="1" applyAlignment="1">
      <alignment wrapText="1"/>
    </xf>
    <xf numFmtId="0" fontId="0" fillId="0" borderId="200" xfId="0" applyBorder="1" applyAlignment="1">
      <alignment wrapText="1"/>
    </xf>
    <xf numFmtId="0" fontId="0" fillId="0" borderId="109" xfId="0" applyBorder="1" applyAlignment="1">
      <alignment wrapText="1"/>
    </xf>
    <xf numFmtId="0" fontId="13" fillId="0" borderId="197" xfId="0" applyFont="1" applyBorder="1" applyAlignment="1">
      <alignment horizontal="center" vertical="center" wrapText="1"/>
    </xf>
    <xf numFmtId="0" fontId="18" fillId="0" borderId="198" xfId="0" applyFont="1" applyBorder="1" applyAlignment="1">
      <alignment horizontal="center" vertical="center" wrapText="1"/>
    </xf>
    <xf numFmtId="0" fontId="18" fillId="0" borderId="199" xfId="0" applyFont="1" applyBorder="1" applyAlignment="1">
      <alignment horizontal="center" vertical="center" wrapText="1"/>
    </xf>
    <xf numFmtId="0" fontId="19" fillId="0" borderId="44" xfId="54" applyFont="1" applyBorder="1" applyAlignment="1">
      <alignment horizontal="center" vertical="center" wrapText="1"/>
      <protection/>
    </xf>
    <xf numFmtId="0" fontId="2" fillId="0" borderId="197" xfId="0" applyFont="1" applyBorder="1" applyAlignment="1">
      <alignment horizontal="center" vertical="center" wrapText="1"/>
    </xf>
    <xf numFmtId="0" fontId="11" fillId="0" borderId="198" xfId="0" applyFont="1" applyBorder="1" applyAlignment="1">
      <alignment horizontal="center" vertical="center" wrapText="1"/>
    </xf>
    <xf numFmtId="0" fontId="11" fillId="0" borderId="199" xfId="0" applyFont="1" applyBorder="1" applyAlignment="1">
      <alignment horizontal="center" vertical="center" wrapText="1"/>
    </xf>
    <xf numFmtId="0" fontId="13" fillId="0" borderId="154" xfId="0" applyFont="1" applyBorder="1" applyAlignment="1">
      <alignment horizontal="center" vertical="center" wrapText="1"/>
    </xf>
    <xf numFmtId="0" fontId="0" fillId="0" borderId="182" xfId="0" applyBorder="1" applyAlignment="1">
      <alignment horizontal="center" vertical="center" wrapText="1"/>
    </xf>
    <xf numFmtId="0" fontId="0" fillId="0" borderId="157" xfId="0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0" fillId="0" borderId="200" xfId="0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53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54" xfId="0" applyFont="1" applyBorder="1" applyAlignment="1">
      <alignment horizontal="center" vertical="center" wrapText="1"/>
    </xf>
    <xf numFmtId="0" fontId="3" fillId="0" borderId="200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4" fillId="0" borderId="12" xfId="54" applyFont="1" applyBorder="1" applyAlignment="1">
      <alignment horizontal="center" vertical="center" wrapText="1"/>
      <protection/>
    </xf>
    <xf numFmtId="0" fontId="30" fillId="0" borderId="12" xfId="0" applyFont="1" applyBorder="1" applyAlignment="1">
      <alignment wrapText="1"/>
    </xf>
    <xf numFmtId="49" fontId="13" fillId="0" borderId="44" xfId="54" applyNumberFormat="1" applyFont="1" applyBorder="1" applyAlignment="1" applyProtection="1">
      <alignment horizontal="left" vertical="center" wrapText="1"/>
      <protection locked="0"/>
    </xf>
    <xf numFmtId="0" fontId="18" fillId="0" borderId="7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201" xfId="0" applyFont="1" applyBorder="1" applyAlignment="1">
      <alignment horizontal="center" vertical="center" wrapText="1"/>
    </xf>
    <xf numFmtId="0" fontId="3" fillId="0" borderId="197" xfId="0" applyFont="1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0" fontId="0" fillId="0" borderId="202" xfId="0" applyBorder="1" applyAlignment="1">
      <alignment horizontal="center" vertical="center" wrapText="1"/>
    </xf>
    <xf numFmtId="0" fontId="4" fillId="0" borderId="154" xfId="54" applyFont="1" applyBorder="1" applyAlignment="1">
      <alignment horizontal="center" vertical="center" wrapText="1"/>
      <protection/>
    </xf>
    <xf numFmtId="0" fontId="30" fillId="0" borderId="182" xfId="0" applyFont="1" applyBorder="1" applyAlignment="1">
      <alignment horizontal="center" vertical="center" wrapText="1"/>
    </xf>
    <xf numFmtId="0" fontId="30" fillId="0" borderId="157" xfId="0" applyFont="1" applyBorder="1" applyAlignment="1">
      <alignment horizontal="center" vertical="center" wrapText="1"/>
    </xf>
    <xf numFmtId="0" fontId="30" fillId="0" borderId="153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52" xfId="0" applyFont="1" applyBorder="1" applyAlignment="1">
      <alignment horizontal="center" vertical="center" wrapText="1"/>
    </xf>
    <xf numFmtId="0" fontId="30" fillId="0" borderId="125" xfId="0" applyFont="1" applyBorder="1" applyAlignment="1">
      <alignment horizontal="center" vertical="center" wrapText="1"/>
    </xf>
    <xf numFmtId="0" fontId="30" fillId="0" borderId="200" xfId="0" applyFont="1" applyBorder="1" applyAlignment="1">
      <alignment horizontal="center" vertical="center" wrapText="1"/>
    </xf>
    <xf numFmtId="0" fontId="30" fillId="0" borderId="10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19" fillId="0" borderId="12" xfId="54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19" fillId="0" borderId="154" xfId="0" applyFont="1" applyBorder="1" applyAlignment="1">
      <alignment horizontal="center" vertical="center" wrapText="1"/>
    </xf>
    <xf numFmtId="0" fontId="14" fillId="0" borderId="182" xfId="0" applyFont="1" applyBorder="1" applyAlignment="1">
      <alignment horizontal="center" vertical="center" wrapText="1"/>
    </xf>
    <xf numFmtId="0" fontId="14" fillId="0" borderId="157" xfId="0" applyFont="1" applyBorder="1" applyAlignment="1">
      <alignment horizontal="center" vertical="center" wrapText="1"/>
    </xf>
    <xf numFmtId="0" fontId="14" fillId="0" borderId="125" xfId="0" applyFont="1" applyBorder="1" applyAlignment="1">
      <alignment horizontal="center" vertical="center" wrapText="1"/>
    </xf>
    <xf numFmtId="0" fontId="14" fillId="0" borderId="200" xfId="0" applyFont="1" applyBorder="1" applyAlignment="1">
      <alignment horizontal="center" vertical="center" wrapText="1"/>
    </xf>
    <xf numFmtId="0" fontId="14" fillId="0" borderId="109" xfId="0" applyFont="1" applyBorder="1" applyAlignment="1">
      <alignment horizontal="center" vertical="center" wrapText="1"/>
    </xf>
    <xf numFmtId="0" fontId="6" fillId="0" borderId="154" xfId="54" applyFont="1" applyBorder="1" applyAlignment="1">
      <alignment horizontal="center" vertical="center" wrapText="1"/>
      <protection/>
    </xf>
    <xf numFmtId="0" fontId="11" fillId="0" borderId="182" xfId="0" applyFont="1" applyBorder="1" applyAlignment="1">
      <alignment horizontal="center" vertical="center" wrapText="1"/>
    </xf>
    <xf numFmtId="0" fontId="11" fillId="0" borderId="157" xfId="0" applyFont="1" applyBorder="1" applyAlignment="1">
      <alignment horizontal="center" vertical="center" wrapText="1"/>
    </xf>
    <xf numFmtId="0" fontId="11" fillId="0" borderId="15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52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200" xfId="0" applyFont="1" applyBorder="1" applyAlignment="1">
      <alignment horizontal="center" vertical="center" wrapText="1"/>
    </xf>
    <xf numFmtId="0" fontId="11" fillId="0" borderId="10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31" fillId="0" borderId="154" xfId="54" applyFont="1" applyBorder="1" applyAlignment="1">
      <alignment horizontal="center" vertical="center" wrapText="1"/>
      <protection/>
    </xf>
    <xf numFmtId="0" fontId="4" fillId="0" borderId="154" xfId="0" applyFont="1" applyBorder="1" applyAlignment="1">
      <alignment horizontal="center" vertical="center" wrapText="1"/>
    </xf>
    <xf numFmtId="0" fontId="41" fillId="0" borderId="154" xfId="54" applyFont="1" applyBorder="1" applyAlignment="1">
      <alignment horizontal="center" vertical="center" wrapText="1"/>
      <protection/>
    </xf>
    <xf numFmtId="0" fontId="33" fillId="0" borderId="182" xfId="0" applyFont="1" applyBorder="1" applyAlignment="1">
      <alignment horizontal="center" vertical="center" wrapText="1"/>
    </xf>
    <xf numFmtId="0" fontId="33" fillId="0" borderId="157" xfId="0" applyFont="1" applyBorder="1" applyAlignment="1">
      <alignment horizontal="center" vertical="center" wrapText="1"/>
    </xf>
    <xf numFmtId="0" fontId="33" fillId="0" borderId="15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52" xfId="0" applyFont="1" applyBorder="1" applyAlignment="1">
      <alignment horizontal="center" vertical="center" wrapText="1"/>
    </xf>
    <xf numFmtId="0" fontId="33" fillId="0" borderId="125" xfId="0" applyFont="1" applyBorder="1" applyAlignment="1">
      <alignment horizontal="center" vertical="center" wrapText="1"/>
    </xf>
    <xf numFmtId="0" fontId="33" fillId="0" borderId="200" xfId="0" applyFont="1" applyBorder="1" applyAlignment="1">
      <alignment horizontal="center" vertical="center" wrapText="1"/>
    </xf>
    <xf numFmtId="0" fontId="33" fillId="0" borderId="109" xfId="0" applyFont="1" applyBorder="1" applyAlignment="1">
      <alignment horizontal="center" vertical="center" wrapText="1"/>
    </xf>
    <xf numFmtId="49" fontId="19" fillId="0" borderId="154" xfId="54" applyNumberFormat="1" applyFont="1" applyBorder="1" applyAlignment="1">
      <alignment horizontal="center" vertical="center" wrapText="1"/>
      <protection/>
    </xf>
    <xf numFmtId="0" fontId="18" fillId="0" borderId="182" xfId="0" applyFont="1" applyBorder="1" applyAlignment="1">
      <alignment vertical="center" wrapText="1"/>
    </xf>
    <xf numFmtId="0" fontId="18" fillId="0" borderId="125" xfId="0" applyFont="1" applyBorder="1" applyAlignment="1">
      <alignment vertical="center" wrapText="1"/>
    </xf>
    <xf numFmtId="0" fontId="18" fillId="0" borderId="200" xfId="0" applyFont="1" applyBorder="1" applyAlignment="1">
      <alignment vertical="center" wrapText="1"/>
    </xf>
    <xf numFmtId="0" fontId="30" fillId="0" borderId="182" xfId="0" applyFont="1" applyBorder="1" applyAlignment="1">
      <alignment wrapText="1"/>
    </xf>
    <xf numFmtId="0" fontId="30" fillId="0" borderId="157" xfId="0" applyFont="1" applyBorder="1" applyAlignment="1">
      <alignment wrapText="1"/>
    </xf>
    <xf numFmtId="0" fontId="30" fillId="0" borderId="153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152" xfId="0" applyFont="1" applyBorder="1" applyAlignment="1">
      <alignment wrapText="1"/>
    </xf>
    <xf numFmtId="0" fontId="30" fillId="0" borderId="125" xfId="0" applyFont="1" applyBorder="1" applyAlignment="1">
      <alignment wrapText="1"/>
    </xf>
    <xf numFmtId="0" fontId="30" fillId="0" borderId="200" xfId="0" applyFont="1" applyBorder="1" applyAlignment="1">
      <alignment wrapText="1"/>
    </xf>
    <xf numFmtId="0" fontId="30" fillId="0" borderId="109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0" fontId="2" fillId="0" borderId="203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84" xfId="0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37" fillId="35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2" fillId="0" borderId="78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wrapText="1"/>
    </xf>
    <xf numFmtId="180" fontId="4" fillId="35" borderId="204" xfId="53" applyNumberFormat="1" applyFont="1" applyFill="1" applyBorder="1" applyAlignment="1" applyProtection="1">
      <alignment horizontal="center" vertical="center"/>
      <protection/>
    </xf>
    <xf numFmtId="180" fontId="4" fillId="35" borderId="47" xfId="53" applyNumberFormat="1" applyFont="1" applyFill="1" applyBorder="1" applyAlignment="1" applyProtection="1">
      <alignment horizontal="center" vertical="center"/>
      <protection/>
    </xf>
    <xf numFmtId="0" fontId="3" fillId="35" borderId="141" xfId="53" applyNumberFormat="1" applyFont="1" applyFill="1" applyBorder="1" applyAlignment="1" applyProtection="1">
      <alignment horizontal="center" vertical="center" textRotation="90"/>
      <protection/>
    </xf>
    <xf numFmtId="0" fontId="3" fillId="35" borderId="56" xfId="53" applyNumberFormat="1" applyFont="1" applyFill="1" applyBorder="1" applyAlignment="1" applyProtection="1">
      <alignment horizontal="center" vertical="center" textRotation="90"/>
      <protection/>
    </xf>
    <xf numFmtId="0" fontId="3" fillId="35" borderId="91" xfId="53" applyNumberFormat="1" applyFont="1" applyFill="1" applyBorder="1" applyAlignment="1" applyProtection="1">
      <alignment horizontal="center" vertical="center" textRotation="90"/>
      <protection/>
    </xf>
    <xf numFmtId="180" fontId="2" fillId="35" borderId="181" xfId="53" applyNumberFormat="1" applyFont="1" applyFill="1" applyBorder="1" applyAlignment="1" applyProtection="1">
      <alignment horizontal="center" vertical="center"/>
      <protection/>
    </xf>
    <xf numFmtId="180" fontId="2" fillId="35" borderId="10" xfId="53" applyNumberFormat="1" applyFont="1" applyFill="1" applyBorder="1" applyAlignment="1" applyProtection="1">
      <alignment horizontal="center" vertical="center"/>
      <protection/>
    </xf>
    <xf numFmtId="0" fontId="8" fillId="35" borderId="181" xfId="53" applyNumberFormat="1" applyFont="1" applyFill="1" applyBorder="1" applyAlignment="1" applyProtection="1">
      <alignment horizontal="center" vertical="center" wrapText="1"/>
      <protection/>
    </xf>
    <xf numFmtId="0" fontId="8" fillId="35" borderId="10" xfId="53" applyNumberFormat="1" applyFont="1" applyFill="1" applyBorder="1" applyAlignment="1" applyProtection="1">
      <alignment horizontal="center" vertical="center" wrapText="1"/>
      <protection/>
    </xf>
    <xf numFmtId="180" fontId="2" fillId="35" borderId="205" xfId="53" applyNumberFormat="1" applyFont="1" applyFill="1" applyBorder="1" applyAlignment="1" applyProtection="1">
      <alignment horizontal="center" vertical="center" textRotation="90" wrapText="1"/>
      <protection/>
    </xf>
    <xf numFmtId="180" fontId="2" fillId="35" borderId="11" xfId="53" applyNumberFormat="1" applyFont="1" applyFill="1" applyBorder="1" applyAlignment="1" applyProtection="1">
      <alignment horizontal="center" vertical="center" textRotation="90" wrapText="1"/>
      <protection/>
    </xf>
    <xf numFmtId="180" fontId="2" fillId="35" borderId="206" xfId="53" applyNumberFormat="1" applyFont="1" applyFill="1" applyBorder="1" applyAlignment="1" applyProtection="1">
      <alignment horizontal="center" vertical="center" textRotation="90" wrapText="1"/>
      <protection/>
    </xf>
    <xf numFmtId="180" fontId="2" fillId="35" borderId="207" xfId="53" applyNumberFormat="1" applyFont="1" applyFill="1" applyBorder="1" applyAlignment="1" applyProtection="1">
      <alignment horizontal="center" vertical="center" textRotation="90" wrapText="1"/>
      <protection/>
    </xf>
    <xf numFmtId="180" fontId="2" fillId="35" borderId="203" xfId="53" applyNumberFormat="1" applyFont="1" applyFill="1" applyBorder="1" applyAlignment="1" applyProtection="1">
      <alignment horizontal="center" vertical="center" wrapText="1"/>
      <protection/>
    </xf>
    <xf numFmtId="180" fontId="2" fillId="35" borderId="42" xfId="53" applyNumberFormat="1" applyFont="1" applyFill="1" applyBorder="1" applyAlignment="1" applyProtection="1">
      <alignment horizontal="center" vertical="center" wrapText="1"/>
      <protection/>
    </xf>
    <xf numFmtId="180" fontId="2" fillId="35" borderId="180" xfId="53" applyNumberFormat="1" applyFont="1" applyFill="1" applyBorder="1" applyAlignment="1" applyProtection="1">
      <alignment horizontal="center" vertical="center" wrapText="1"/>
      <protection/>
    </xf>
    <xf numFmtId="180" fontId="2" fillId="35" borderId="77" xfId="53" applyNumberFormat="1" applyFont="1" applyFill="1" applyBorder="1" applyAlignment="1" applyProtection="1">
      <alignment horizontal="center" vertical="center"/>
      <protection/>
    </xf>
    <xf numFmtId="180" fontId="2" fillId="35" borderId="78" xfId="53" applyNumberFormat="1" applyFont="1" applyFill="1" applyBorder="1" applyAlignment="1" applyProtection="1">
      <alignment horizontal="center" vertical="center"/>
      <protection/>
    </xf>
    <xf numFmtId="180" fontId="2" fillId="35" borderId="184" xfId="53" applyNumberFormat="1" applyFont="1" applyFill="1" applyBorder="1" applyAlignment="1" applyProtection="1">
      <alignment horizontal="center" vertical="center"/>
      <protection/>
    </xf>
    <xf numFmtId="180" fontId="2" fillId="35" borderId="24" xfId="53" applyNumberFormat="1" applyFont="1" applyFill="1" applyBorder="1" applyAlignment="1" applyProtection="1">
      <alignment horizontal="center" vertical="center" textRotation="90" wrapText="1"/>
      <protection/>
    </xf>
    <xf numFmtId="180" fontId="2" fillId="35" borderId="11" xfId="53" applyNumberFormat="1" applyFont="1" applyFill="1" applyBorder="1" applyAlignment="1" applyProtection="1">
      <alignment horizontal="center" vertical="center"/>
      <protection/>
    </xf>
    <xf numFmtId="180" fontId="2" fillId="35" borderId="49" xfId="53" applyNumberFormat="1" applyFont="1" applyFill="1" applyBorder="1" applyAlignment="1" applyProtection="1">
      <alignment horizontal="center" vertical="center"/>
      <protection/>
    </xf>
    <xf numFmtId="180" fontId="2" fillId="35" borderId="24" xfId="53" applyNumberFormat="1" applyFont="1" applyFill="1" applyBorder="1" applyAlignment="1" applyProtection="1">
      <alignment horizontal="center" vertical="center"/>
      <protection/>
    </xf>
    <xf numFmtId="180" fontId="2" fillId="35" borderId="15" xfId="53" applyNumberFormat="1" applyFont="1" applyFill="1" applyBorder="1" applyAlignment="1" applyProtection="1">
      <alignment horizontal="center" vertical="center" textRotation="90" wrapText="1"/>
      <protection/>
    </xf>
    <xf numFmtId="180" fontId="2" fillId="35" borderId="10" xfId="53" applyNumberFormat="1" applyFont="1" applyFill="1" applyBorder="1" applyAlignment="1" applyProtection="1">
      <alignment horizontal="center" vertical="center" textRotation="90" wrapText="1"/>
      <protection/>
    </xf>
    <xf numFmtId="180" fontId="2" fillId="35" borderId="44" xfId="53" applyNumberFormat="1" applyFont="1" applyFill="1" applyBorder="1" applyAlignment="1" applyProtection="1">
      <alignment horizontal="center" vertical="center"/>
      <protection/>
    </xf>
    <xf numFmtId="180" fontId="2" fillId="35" borderId="73" xfId="53" applyNumberFormat="1" applyFont="1" applyFill="1" applyBorder="1" applyAlignment="1" applyProtection="1">
      <alignment horizontal="center" vertical="center"/>
      <protection/>
    </xf>
    <xf numFmtId="180" fontId="2" fillId="35" borderId="60" xfId="53" applyNumberFormat="1" applyFont="1" applyFill="1" applyBorder="1" applyAlignment="1" applyProtection="1">
      <alignment horizontal="center" vertical="center"/>
      <protection/>
    </xf>
    <xf numFmtId="180" fontId="2" fillId="35" borderId="195" xfId="53" applyNumberFormat="1" applyFont="1" applyFill="1" applyBorder="1" applyAlignment="1" applyProtection="1">
      <alignment horizontal="center" vertical="center"/>
      <protection/>
    </xf>
    <xf numFmtId="180" fontId="2" fillId="35" borderId="100" xfId="53" applyNumberFormat="1" applyFont="1" applyFill="1" applyBorder="1" applyAlignment="1" applyProtection="1">
      <alignment horizontal="center" vertical="center"/>
      <protection/>
    </xf>
    <xf numFmtId="180" fontId="2" fillId="35" borderId="62" xfId="53" applyNumberFormat="1" applyFont="1" applyFill="1" applyBorder="1" applyAlignment="1" applyProtection="1">
      <alignment horizontal="center" vertical="center"/>
      <protection/>
    </xf>
    <xf numFmtId="180" fontId="6" fillId="35" borderId="77" xfId="53" applyNumberFormat="1" applyFont="1" applyFill="1" applyBorder="1" applyAlignment="1" applyProtection="1">
      <alignment horizontal="center" vertical="center"/>
      <protection/>
    </xf>
    <xf numFmtId="180" fontId="6" fillId="35" borderId="78" xfId="53" applyNumberFormat="1" applyFont="1" applyFill="1" applyBorder="1" applyAlignment="1" applyProtection="1">
      <alignment horizontal="center" vertical="center"/>
      <protection/>
    </xf>
    <xf numFmtId="180" fontId="6" fillId="35" borderId="184" xfId="53" applyNumberFormat="1" applyFont="1" applyFill="1" applyBorder="1" applyAlignment="1" applyProtection="1">
      <alignment horizontal="center" vertical="center"/>
      <protection/>
    </xf>
    <xf numFmtId="181" fontId="34" fillId="35" borderId="77" xfId="53" applyNumberFormat="1" applyFont="1" applyFill="1" applyBorder="1" applyAlignment="1" applyProtection="1">
      <alignment horizontal="center" vertical="center"/>
      <protection/>
    </xf>
    <xf numFmtId="181" fontId="34" fillId="35" borderId="78" xfId="53" applyNumberFormat="1" applyFont="1" applyFill="1" applyBorder="1" applyAlignment="1" applyProtection="1">
      <alignment horizontal="center" vertical="center"/>
      <protection/>
    </xf>
    <xf numFmtId="0" fontId="6" fillId="35" borderId="27" xfId="53" applyFont="1" applyFill="1" applyBorder="1" applyAlignment="1">
      <alignment horizontal="center" vertical="center" wrapText="1"/>
      <protection/>
    </xf>
    <xf numFmtId="0" fontId="6" fillId="35" borderId="32" xfId="53" applyFont="1" applyFill="1" applyBorder="1" applyAlignment="1">
      <alignment horizontal="center" vertical="center" wrapText="1"/>
      <protection/>
    </xf>
    <xf numFmtId="0" fontId="6" fillId="35" borderId="58" xfId="53" applyFont="1" applyFill="1" applyBorder="1" applyAlignment="1">
      <alignment horizontal="center" vertical="center" wrapText="1"/>
      <protection/>
    </xf>
    <xf numFmtId="0" fontId="6" fillId="35" borderId="87" xfId="53" applyFont="1" applyFill="1" applyBorder="1" applyAlignment="1">
      <alignment horizontal="center" vertical="center" wrapText="1"/>
      <protection/>
    </xf>
    <xf numFmtId="0" fontId="6" fillId="35" borderId="208" xfId="53" applyFont="1" applyFill="1" applyBorder="1" applyAlignment="1">
      <alignment horizontal="center" vertical="top" wrapText="1"/>
      <protection/>
    </xf>
    <xf numFmtId="0" fontId="6" fillId="35" borderId="47" xfId="53" applyFont="1" applyFill="1" applyBorder="1" applyAlignment="1">
      <alignment horizontal="center" vertical="top" wrapText="1"/>
      <protection/>
    </xf>
    <xf numFmtId="0" fontId="0" fillId="35" borderId="47" xfId="53" applyFont="1" applyFill="1" applyBorder="1" applyAlignment="1">
      <alignment wrapText="1"/>
      <protection/>
    </xf>
    <xf numFmtId="0" fontId="0" fillId="35" borderId="209" xfId="53" applyFont="1" applyFill="1" applyBorder="1" applyAlignment="1">
      <alignment wrapText="1"/>
      <protection/>
    </xf>
    <xf numFmtId="0" fontId="0" fillId="35" borderId="123" xfId="53" applyFont="1" applyFill="1" applyBorder="1" applyAlignment="1">
      <alignment wrapText="1"/>
      <protection/>
    </xf>
    <xf numFmtId="0" fontId="0" fillId="35" borderId="186" xfId="53" applyFont="1" applyFill="1" applyBorder="1" applyAlignment="1">
      <alignment wrapText="1"/>
      <protection/>
    </xf>
    <xf numFmtId="0" fontId="0" fillId="35" borderId="140" xfId="53" applyFont="1" applyFill="1" applyBorder="1" applyAlignment="1">
      <alignment wrapText="1"/>
      <protection/>
    </xf>
    <xf numFmtId="0" fontId="34" fillId="35" borderId="210" xfId="53" applyNumberFormat="1" applyFont="1" applyFill="1" applyBorder="1" applyAlignment="1" applyProtection="1">
      <alignment horizontal="center" vertical="center"/>
      <protection/>
    </xf>
    <xf numFmtId="0" fontId="34" fillId="35" borderId="115" xfId="53" applyNumberFormat="1" applyFont="1" applyFill="1" applyBorder="1" applyAlignment="1" applyProtection="1">
      <alignment horizontal="center" vertical="center"/>
      <protection/>
    </xf>
    <xf numFmtId="180" fontId="4" fillId="8" borderId="44" xfId="53" applyNumberFormat="1" applyFont="1" applyFill="1" applyBorder="1" applyAlignment="1" applyProtection="1">
      <alignment horizontal="center" vertical="center"/>
      <protection/>
    </xf>
    <xf numFmtId="180" fontId="4" fillId="8" borderId="60" xfId="53" applyNumberFormat="1" applyFont="1" applyFill="1" applyBorder="1" applyAlignment="1" applyProtection="1">
      <alignment horizontal="center" vertical="center"/>
      <protection/>
    </xf>
    <xf numFmtId="180" fontId="120" fillId="0" borderId="12" xfId="53" applyNumberFormat="1" applyFont="1" applyFill="1" applyBorder="1" applyAlignment="1" applyProtection="1">
      <alignment horizontal="center" vertical="center"/>
      <protection/>
    </xf>
    <xf numFmtId="180" fontId="120" fillId="8" borderId="12" xfId="53" applyNumberFormat="1" applyFont="1" applyFill="1" applyBorder="1" applyAlignment="1" applyProtection="1">
      <alignment horizontal="center" vertical="center"/>
      <protection/>
    </xf>
    <xf numFmtId="180" fontId="4" fillId="8" borderId="12" xfId="53" applyNumberFormat="1" applyFont="1" applyFill="1" applyBorder="1" applyAlignment="1" applyProtection="1">
      <alignment horizontal="center" vertical="center"/>
      <protection/>
    </xf>
    <xf numFmtId="0" fontId="6" fillId="35" borderId="204" xfId="53" applyFont="1" applyFill="1" applyBorder="1" applyAlignment="1">
      <alignment horizontal="center" vertical="center" wrapText="1"/>
      <protection/>
    </xf>
    <xf numFmtId="0" fontId="6" fillId="35" borderId="47" xfId="53" applyFont="1" applyFill="1" applyBorder="1" applyAlignment="1">
      <alignment horizontal="center" vertical="center" wrapText="1"/>
      <protection/>
    </xf>
    <xf numFmtId="0" fontId="6" fillId="35" borderId="211" xfId="53" applyFont="1" applyFill="1" applyBorder="1" applyAlignment="1">
      <alignment horizontal="center" vertical="center" wrapText="1"/>
      <protection/>
    </xf>
    <xf numFmtId="0" fontId="6" fillId="35" borderId="44" xfId="53" applyFont="1" applyFill="1" applyBorder="1" applyAlignment="1">
      <alignment horizontal="left" vertical="center" wrapText="1"/>
      <protection/>
    </xf>
    <xf numFmtId="0" fontId="6" fillId="35" borderId="73" xfId="53" applyFont="1" applyFill="1" applyBorder="1" applyAlignment="1">
      <alignment horizontal="left" vertical="center" wrapText="1"/>
      <protection/>
    </xf>
    <xf numFmtId="0" fontId="6" fillId="35" borderId="60" xfId="53" applyFont="1" applyFill="1" applyBorder="1" applyAlignment="1">
      <alignment horizontal="left" vertical="center" wrapText="1"/>
      <protection/>
    </xf>
    <xf numFmtId="49" fontId="34" fillId="35" borderId="187" xfId="53" applyNumberFormat="1" applyFont="1" applyFill="1" applyBorder="1" applyAlignment="1">
      <alignment horizontal="center" vertical="center" wrapText="1"/>
      <protection/>
    </xf>
    <xf numFmtId="49" fontId="34" fillId="35" borderId="186" xfId="53" applyNumberFormat="1" applyFont="1" applyFill="1" applyBorder="1" applyAlignment="1">
      <alignment horizontal="center" vertical="center" wrapText="1"/>
      <protection/>
    </xf>
    <xf numFmtId="180" fontId="120" fillId="8" borderId="12" xfId="53" applyNumberFormat="1" applyFont="1" applyFill="1" applyBorder="1" applyAlignment="1" applyProtection="1">
      <alignment horizontal="center" vertical="center" wrapText="1"/>
      <protection/>
    </xf>
    <xf numFmtId="180" fontId="120" fillId="8" borderId="12" xfId="53" applyNumberFormat="1" applyFont="1" applyFill="1" applyBorder="1" applyAlignment="1" applyProtection="1">
      <alignment horizontal="left" vertical="center" wrapText="1"/>
      <protection/>
    </xf>
    <xf numFmtId="180" fontId="120" fillId="8" borderId="182" xfId="53" applyNumberFormat="1" applyFont="1" applyFill="1" applyBorder="1" applyAlignment="1" applyProtection="1">
      <alignment horizontal="center" vertical="center" wrapText="1"/>
      <protection/>
    </xf>
    <xf numFmtId="180" fontId="120" fillId="8" borderId="0" xfId="53" applyNumberFormat="1" applyFont="1" applyFill="1" applyBorder="1" applyAlignment="1" applyProtection="1">
      <alignment horizontal="center" vertical="center" wrapText="1"/>
      <protection/>
    </xf>
    <xf numFmtId="180" fontId="119" fillId="8" borderId="0" xfId="53" applyNumberFormat="1" applyFont="1" applyFill="1" applyBorder="1" applyAlignment="1" applyProtection="1">
      <alignment horizontal="center" vertical="center"/>
      <protection/>
    </xf>
    <xf numFmtId="180" fontId="119" fillId="8" borderId="200" xfId="53" applyNumberFormat="1" applyFont="1" applyFill="1" applyBorder="1" applyAlignment="1" applyProtection="1">
      <alignment horizontal="center" vertical="center"/>
      <protection/>
    </xf>
    <xf numFmtId="49" fontId="6" fillId="35" borderId="27" xfId="53" applyNumberFormat="1" applyFont="1" applyFill="1" applyBorder="1" applyAlignment="1" applyProtection="1">
      <alignment horizontal="center" vertical="center"/>
      <protection/>
    </xf>
    <xf numFmtId="49" fontId="6" fillId="35" borderId="69" xfId="53" applyNumberFormat="1" applyFont="1" applyFill="1" applyBorder="1" applyAlignment="1" applyProtection="1">
      <alignment horizontal="center" vertical="center"/>
      <protection/>
    </xf>
    <xf numFmtId="49" fontId="6" fillId="35" borderId="32" xfId="53" applyNumberFormat="1" applyFont="1" applyFill="1" applyBorder="1" applyAlignment="1" applyProtection="1">
      <alignment horizontal="center" vertical="center"/>
      <protection/>
    </xf>
    <xf numFmtId="49" fontId="6" fillId="35" borderId="58" xfId="53" applyNumberFormat="1" applyFont="1" applyFill="1" applyBorder="1" applyAlignment="1" applyProtection="1">
      <alignment horizontal="center" vertical="center"/>
      <protection/>
    </xf>
    <xf numFmtId="0" fontId="34" fillId="35" borderId="204" xfId="53" applyFont="1" applyFill="1" applyBorder="1" applyAlignment="1">
      <alignment horizontal="center" vertical="center" wrapText="1"/>
      <protection/>
    </xf>
    <xf numFmtId="0" fontId="34" fillId="35" borderId="58" xfId="53" applyFont="1" applyFill="1" applyBorder="1" applyAlignment="1">
      <alignment horizontal="center" vertical="center" wrapText="1"/>
      <protection/>
    </xf>
    <xf numFmtId="0" fontId="6" fillId="35" borderId="77" xfId="55" applyFont="1" applyFill="1" applyBorder="1" applyAlignment="1">
      <alignment horizontal="center" vertical="center" wrapText="1"/>
      <protection/>
    </xf>
    <xf numFmtId="0" fontId="6" fillId="35" borderId="78" xfId="55" applyFont="1" applyFill="1" applyBorder="1" applyAlignment="1">
      <alignment horizontal="center" vertical="center" wrapText="1"/>
      <protection/>
    </xf>
    <xf numFmtId="49" fontId="9" fillId="35" borderId="99" xfId="53" applyNumberFormat="1" applyFont="1" applyFill="1" applyBorder="1" applyAlignment="1" applyProtection="1">
      <alignment horizontal="center" vertical="center"/>
      <protection/>
    </xf>
    <xf numFmtId="49" fontId="9" fillId="35" borderId="94" xfId="53" applyNumberFormat="1" applyFont="1" applyFill="1" applyBorder="1" applyAlignment="1" applyProtection="1">
      <alignment horizontal="center" vertical="center"/>
      <protection/>
    </xf>
    <xf numFmtId="49" fontId="9" fillId="35" borderId="95" xfId="53" applyNumberFormat="1" applyFont="1" applyFill="1" applyBorder="1" applyAlignment="1" applyProtection="1">
      <alignment horizontal="center" vertical="center"/>
      <protection/>
    </xf>
    <xf numFmtId="180" fontId="121" fillId="7" borderId="12" xfId="53" applyNumberFormat="1" applyFont="1" applyFill="1" applyBorder="1" applyAlignment="1" applyProtection="1">
      <alignment horizontal="left" vertical="center" wrapText="1"/>
      <protection/>
    </xf>
    <xf numFmtId="180" fontId="121" fillId="0" borderId="12" xfId="53" applyNumberFormat="1" applyFont="1" applyFill="1" applyBorder="1" applyAlignment="1" applyProtection="1">
      <alignment horizontal="left" vertical="center" wrapText="1"/>
      <protection/>
    </xf>
    <xf numFmtId="180" fontId="121" fillId="8" borderId="12" xfId="53" applyNumberFormat="1" applyFont="1" applyFill="1" applyBorder="1" applyAlignment="1" applyProtection="1">
      <alignment horizontal="left" vertical="center" wrapText="1"/>
      <protection/>
    </xf>
    <xf numFmtId="180" fontId="120" fillId="0" borderId="44" xfId="53" applyNumberFormat="1" applyFont="1" applyFill="1" applyBorder="1" applyAlignment="1" applyProtection="1">
      <alignment horizontal="left" vertical="center" wrapText="1"/>
      <protection/>
    </xf>
    <xf numFmtId="180" fontId="120" fillId="0" borderId="60" xfId="53" applyNumberFormat="1" applyFont="1" applyFill="1" applyBorder="1" applyAlignment="1" applyProtection="1">
      <alignment horizontal="left" vertical="center" wrapText="1"/>
      <protection/>
    </xf>
    <xf numFmtId="180" fontId="4" fillId="0" borderId="12" xfId="53" applyNumberFormat="1" applyFont="1" applyFill="1" applyBorder="1" applyAlignment="1" applyProtection="1">
      <alignment horizontal="center" vertical="center"/>
      <protection/>
    </xf>
    <xf numFmtId="180" fontId="4" fillId="0" borderId="12" xfId="53" applyNumberFormat="1" applyFont="1" applyFill="1" applyBorder="1" applyAlignment="1" applyProtection="1">
      <alignment horizontal="left" vertical="center" wrapText="1"/>
      <protection/>
    </xf>
    <xf numFmtId="49" fontId="6" fillId="35" borderId="212" xfId="53" applyNumberFormat="1" applyFont="1" applyFill="1" applyBorder="1" applyAlignment="1" applyProtection="1">
      <alignment horizontal="center" vertical="center"/>
      <protection/>
    </xf>
    <xf numFmtId="49" fontId="6" fillId="35" borderId="75" xfId="53" applyNumberFormat="1" applyFont="1" applyFill="1" applyBorder="1" applyAlignment="1" applyProtection="1">
      <alignment horizontal="center" vertical="center"/>
      <protection/>
    </xf>
    <xf numFmtId="49" fontId="6" fillId="35" borderId="213" xfId="53" applyNumberFormat="1" applyFont="1" applyFill="1" applyBorder="1" applyAlignment="1" applyProtection="1">
      <alignment horizontal="center" vertical="center"/>
      <protection/>
    </xf>
    <xf numFmtId="180" fontId="6" fillId="35" borderId="214" xfId="53" applyNumberFormat="1" applyFont="1" applyFill="1" applyBorder="1" applyAlignment="1" applyProtection="1">
      <alignment horizontal="center" vertical="center" wrapText="1"/>
      <protection/>
    </xf>
    <xf numFmtId="180" fontId="6" fillId="35" borderId="0" xfId="53" applyNumberFormat="1" applyFont="1" applyFill="1" applyBorder="1" applyAlignment="1" applyProtection="1">
      <alignment horizontal="center" vertical="center" wrapText="1"/>
      <protection/>
    </xf>
    <xf numFmtId="180" fontId="121" fillId="0" borderId="12" xfId="53" applyNumberFormat="1" applyFont="1" applyFill="1" applyBorder="1" applyAlignment="1" applyProtection="1">
      <alignment horizontal="center" vertical="center"/>
      <protection/>
    </xf>
    <xf numFmtId="180" fontId="120" fillId="0" borderId="200" xfId="53" applyNumberFormat="1" applyFont="1" applyFill="1" applyBorder="1" applyAlignment="1" applyProtection="1">
      <alignment horizontal="center" vertical="center"/>
      <protection/>
    </xf>
    <xf numFmtId="180" fontId="120" fillId="0" borderId="12" xfId="53" applyNumberFormat="1" applyFont="1" applyFill="1" applyBorder="1" applyAlignment="1" applyProtection="1">
      <alignment horizontal="left" vertical="center" wrapText="1"/>
      <protection/>
    </xf>
    <xf numFmtId="49" fontId="4" fillId="35" borderId="32" xfId="53" applyNumberFormat="1" applyFont="1" applyFill="1" applyBorder="1" applyAlignment="1" applyProtection="1">
      <alignment horizontal="center" vertical="center" wrapText="1"/>
      <protection/>
    </xf>
    <xf numFmtId="49" fontId="4" fillId="35" borderId="58" xfId="53" applyNumberFormat="1" applyFont="1" applyFill="1" applyBorder="1" applyAlignment="1" applyProtection="1">
      <alignment horizontal="center" vertical="center" wrapText="1"/>
      <protection/>
    </xf>
    <xf numFmtId="49" fontId="6" fillId="35" borderId="87" xfId="53" applyNumberFormat="1" applyFont="1" applyFill="1" applyBorder="1" applyAlignment="1" applyProtection="1">
      <alignment horizontal="center" vertical="center"/>
      <protection/>
    </xf>
    <xf numFmtId="180" fontId="6" fillId="35" borderId="204" xfId="53" applyNumberFormat="1" applyFont="1" applyFill="1" applyBorder="1" applyAlignment="1" applyProtection="1">
      <alignment horizontal="center" vertical="center" wrapText="1"/>
      <protection/>
    </xf>
    <xf numFmtId="180" fontId="6" fillId="35" borderId="47" xfId="53" applyNumberFormat="1" applyFont="1" applyFill="1" applyBorder="1" applyAlignment="1" applyProtection="1">
      <alignment horizontal="center" vertical="center" wrapText="1"/>
      <protection/>
    </xf>
    <xf numFmtId="180" fontId="6" fillId="35" borderId="211" xfId="53" applyNumberFormat="1" applyFont="1" applyFill="1" applyBorder="1" applyAlignment="1" applyProtection="1">
      <alignment horizontal="center" vertical="center" wrapText="1"/>
      <protection/>
    </xf>
    <xf numFmtId="0" fontId="2" fillId="35" borderId="131" xfId="53" applyFont="1" applyFill="1" applyBorder="1" applyAlignment="1">
      <alignment horizontal="center" vertical="center"/>
      <protection/>
    </xf>
    <xf numFmtId="182" fontId="2" fillId="35" borderId="153" xfId="53" applyNumberFormat="1" applyFont="1" applyFill="1" applyBorder="1" applyAlignment="1" applyProtection="1">
      <alignment horizontal="center" vertical="center" wrapText="1"/>
      <protection/>
    </xf>
    <xf numFmtId="182" fontId="0" fillId="35" borderId="0" xfId="53" applyNumberFormat="1" applyFont="1" applyFill="1" applyAlignment="1">
      <alignment horizontal="center" vertical="center" wrapText="1"/>
      <protection/>
    </xf>
    <xf numFmtId="180" fontId="12" fillId="7" borderId="12" xfId="53" applyNumberFormat="1" applyFont="1" applyFill="1" applyBorder="1" applyAlignment="1" applyProtection="1">
      <alignment horizontal="left" vertical="center" wrapText="1"/>
      <protection/>
    </xf>
    <xf numFmtId="180" fontId="4" fillId="7" borderId="44" xfId="53" applyNumberFormat="1" applyFont="1" applyFill="1" applyBorder="1" applyAlignment="1" applyProtection="1">
      <alignment horizontal="left" vertical="center" wrapText="1"/>
      <protection/>
    </xf>
    <xf numFmtId="0" fontId="6" fillId="35" borderId="78" xfId="53" applyFont="1" applyFill="1" applyBorder="1" applyAlignment="1">
      <alignment horizontal="right" vertical="center"/>
      <protection/>
    </xf>
    <xf numFmtId="0" fontId="6" fillId="35" borderId="93" xfId="53" applyFont="1" applyFill="1" applyBorder="1" applyAlignment="1">
      <alignment horizontal="right" vertical="center"/>
      <protection/>
    </xf>
    <xf numFmtId="0" fontId="6" fillId="35" borderId="115" xfId="53" applyFont="1" applyFill="1" applyBorder="1" applyAlignment="1">
      <alignment horizontal="right" vertical="center"/>
      <protection/>
    </xf>
    <xf numFmtId="0" fontId="6" fillId="35" borderId="116" xfId="53" applyFont="1" applyFill="1" applyBorder="1" applyAlignment="1">
      <alignment horizontal="right" vertical="center"/>
      <protection/>
    </xf>
    <xf numFmtId="1" fontId="2" fillId="0" borderId="12" xfId="53" applyNumberFormat="1" applyFont="1" applyFill="1" applyBorder="1" applyAlignment="1" applyProtection="1">
      <alignment horizontal="center" vertical="center"/>
      <protection/>
    </xf>
    <xf numFmtId="0" fontId="6" fillId="35" borderId="31" xfId="53" applyFont="1" applyFill="1" applyBorder="1" applyAlignment="1" applyProtection="1">
      <alignment horizontal="right" vertical="center"/>
      <protection/>
    </xf>
    <xf numFmtId="0" fontId="6" fillId="35" borderId="0" xfId="53" applyFont="1" applyFill="1" applyBorder="1" applyAlignment="1" applyProtection="1">
      <alignment horizontal="right" vertical="center"/>
      <protection/>
    </xf>
    <xf numFmtId="0" fontId="6" fillId="35" borderId="174" xfId="53" applyFont="1" applyFill="1" applyBorder="1" applyAlignment="1" applyProtection="1">
      <alignment horizontal="right" vertical="center"/>
      <protection/>
    </xf>
    <xf numFmtId="180" fontId="26" fillId="36" borderId="0" xfId="53" applyNumberFormat="1" applyFont="1" applyFill="1" applyBorder="1" applyAlignment="1" applyProtection="1">
      <alignment horizontal="center" vertical="center"/>
      <protection/>
    </xf>
    <xf numFmtId="0" fontId="6" fillId="35" borderId="200" xfId="53" applyFont="1" applyFill="1" applyBorder="1" applyAlignment="1">
      <alignment horizontal="center" vertical="center" wrapText="1"/>
      <protection/>
    </xf>
    <xf numFmtId="0" fontId="0" fillId="35" borderId="200" xfId="53" applyFont="1" applyFill="1" applyBorder="1" applyAlignment="1">
      <alignment horizontal="center" vertical="center" wrapText="1"/>
      <protection/>
    </xf>
    <xf numFmtId="1" fontId="6" fillId="35" borderId="0" xfId="53" applyNumberFormat="1" applyFont="1" applyFill="1" applyBorder="1" applyAlignment="1">
      <alignment horizontal="center" vertical="center" wrapText="1"/>
      <protection/>
    </xf>
    <xf numFmtId="0" fontId="0" fillId="35" borderId="0" xfId="53" applyFont="1" applyFill="1" applyAlignment="1">
      <alignment vertical="center"/>
      <protection/>
    </xf>
    <xf numFmtId="180" fontId="6" fillId="35" borderId="0" xfId="53" applyNumberFormat="1" applyFont="1" applyFill="1" applyBorder="1" applyAlignment="1" applyProtection="1">
      <alignment horizontal="right" vertical="center"/>
      <protection/>
    </xf>
    <xf numFmtId="180" fontId="6" fillId="35" borderId="174" xfId="53" applyNumberFormat="1" applyFont="1" applyFill="1" applyBorder="1" applyAlignment="1" applyProtection="1">
      <alignment horizontal="right" vertical="center"/>
      <protection/>
    </xf>
    <xf numFmtId="180" fontId="2" fillId="35" borderId="0" xfId="53" applyNumberFormat="1" applyFont="1" applyFill="1" applyBorder="1" applyAlignment="1" applyProtection="1">
      <alignment horizontal="right" vertical="center"/>
      <protection/>
    </xf>
    <xf numFmtId="180" fontId="2" fillId="35" borderId="12" xfId="53" applyNumberFormat="1" applyFont="1" applyFill="1" applyBorder="1" applyAlignment="1" applyProtection="1">
      <alignment horizontal="center" vertical="center"/>
      <protection/>
    </xf>
    <xf numFmtId="0" fontId="6" fillId="0" borderId="200" xfId="53" applyFont="1" applyFill="1" applyBorder="1" applyAlignment="1">
      <alignment horizontal="center" vertical="center" wrapText="1"/>
      <protection/>
    </xf>
    <xf numFmtId="0" fontId="0" fillId="0" borderId="200" xfId="53" applyFont="1" applyBorder="1" applyAlignment="1">
      <alignment horizontal="center" vertical="center" wrapText="1"/>
      <protection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Alignment="1">
      <alignment vertical="center"/>
      <protection/>
    </xf>
    <xf numFmtId="0" fontId="6" fillId="0" borderId="31" xfId="53" applyFont="1" applyBorder="1" applyAlignment="1" applyProtection="1">
      <alignment horizontal="right" vertical="center"/>
      <protection/>
    </xf>
    <xf numFmtId="0" fontId="6" fillId="0" borderId="0" xfId="53" applyFont="1" applyBorder="1" applyAlignment="1" applyProtection="1">
      <alignment horizontal="right" vertical="center"/>
      <protection/>
    </xf>
    <xf numFmtId="0" fontId="6" fillId="0" borderId="174" xfId="53" applyFont="1" applyBorder="1" applyAlignment="1" applyProtection="1">
      <alignment horizontal="right" vertical="center"/>
      <protection/>
    </xf>
    <xf numFmtId="180" fontId="6" fillId="0" borderId="0" xfId="53" applyNumberFormat="1" applyFont="1" applyFill="1" applyBorder="1" applyAlignment="1" applyProtection="1">
      <alignment horizontal="right" vertical="center"/>
      <protection/>
    </xf>
    <xf numFmtId="180" fontId="6" fillId="0" borderId="174" xfId="53" applyNumberFormat="1" applyFont="1" applyFill="1" applyBorder="1" applyAlignment="1" applyProtection="1">
      <alignment horizontal="right" vertical="center"/>
      <protection/>
    </xf>
    <xf numFmtId="180" fontId="2" fillId="0" borderId="0" xfId="53" applyNumberFormat="1" applyFont="1" applyFill="1" applyBorder="1" applyAlignment="1" applyProtection="1">
      <alignment horizontal="right" vertical="center"/>
      <protection/>
    </xf>
    <xf numFmtId="182" fontId="2" fillId="0" borderId="153" xfId="53" applyNumberFormat="1" applyFont="1" applyFill="1" applyBorder="1" applyAlignment="1" applyProtection="1">
      <alignment horizontal="center" vertical="center" wrapText="1"/>
      <protection/>
    </xf>
    <xf numFmtId="182" fontId="0" fillId="0" borderId="0" xfId="53" applyNumberFormat="1" applyFont="1" applyAlignment="1">
      <alignment horizontal="center" vertical="center" wrapText="1"/>
      <protection/>
    </xf>
    <xf numFmtId="180" fontId="2" fillId="0" borderId="12" xfId="53" applyNumberFormat="1" applyFont="1" applyFill="1" applyBorder="1" applyAlignment="1" applyProtection="1">
      <alignment horizontal="center" vertical="center"/>
      <protection/>
    </xf>
    <xf numFmtId="0" fontId="6" fillId="0" borderId="78" xfId="53" applyFont="1" applyFill="1" applyBorder="1" applyAlignment="1">
      <alignment horizontal="right" vertical="center"/>
      <protection/>
    </xf>
    <xf numFmtId="0" fontId="6" fillId="0" borderId="93" xfId="53" applyFont="1" applyBorder="1" applyAlignment="1">
      <alignment horizontal="right" vertical="center"/>
      <protection/>
    </xf>
    <xf numFmtId="0" fontId="6" fillId="0" borderId="115" xfId="53" applyFont="1" applyBorder="1" applyAlignment="1">
      <alignment horizontal="right" vertical="center"/>
      <protection/>
    </xf>
    <xf numFmtId="0" fontId="6" fillId="0" borderId="116" xfId="53" applyFont="1" applyBorder="1" applyAlignment="1">
      <alignment horizontal="right" vertical="center"/>
      <protection/>
    </xf>
    <xf numFmtId="180" fontId="6" fillId="33" borderId="214" xfId="53" applyNumberFormat="1" applyFont="1" applyFill="1" applyBorder="1" applyAlignment="1" applyProtection="1">
      <alignment horizontal="center" vertical="center" wrapText="1"/>
      <protection/>
    </xf>
    <xf numFmtId="180" fontId="6" fillId="33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32" xfId="53" applyNumberFormat="1" applyFont="1" applyFill="1" applyBorder="1" applyAlignment="1" applyProtection="1">
      <alignment horizontal="center" vertical="center" wrapText="1"/>
      <protection/>
    </xf>
    <xf numFmtId="49" fontId="4" fillId="0" borderId="58" xfId="53" applyNumberFormat="1" applyFont="1" applyFill="1" applyBorder="1" applyAlignment="1" applyProtection="1">
      <alignment horizontal="center" vertical="center" wrapText="1"/>
      <protection/>
    </xf>
    <xf numFmtId="49" fontId="6" fillId="33" borderId="32" xfId="53" applyNumberFormat="1" applyFont="1" applyFill="1" applyBorder="1" applyAlignment="1" applyProtection="1">
      <alignment horizontal="center" vertical="center"/>
      <protection/>
    </xf>
    <xf numFmtId="49" fontId="6" fillId="33" borderId="58" xfId="53" applyNumberFormat="1" applyFont="1" applyFill="1" applyBorder="1" applyAlignment="1" applyProtection="1">
      <alignment horizontal="center" vertical="center"/>
      <protection/>
    </xf>
    <xf numFmtId="49" fontId="6" fillId="33" borderId="87" xfId="53" applyNumberFormat="1" applyFont="1" applyFill="1" applyBorder="1" applyAlignment="1" applyProtection="1">
      <alignment horizontal="center" vertical="center"/>
      <protection/>
    </xf>
    <xf numFmtId="180" fontId="6" fillId="33" borderId="204" xfId="53" applyNumberFormat="1" applyFont="1" applyFill="1" applyBorder="1" applyAlignment="1" applyProtection="1">
      <alignment horizontal="center" vertical="center" wrapText="1"/>
      <protection/>
    </xf>
    <xf numFmtId="180" fontId="6" fillId="33" borderId="47" xfId="53" applyNumberFormat="1" applyFont="1" applyFill="1" applyBorder="1" applyAlignment="1" applyProtection="1">
      <alignment horizontal="center" vertical="center" wrapText="1"/>
      <protection/>
    </xf>
    <xf numFmtId="180" fontId="6" fillId="33" borderId="211" xfId="53" applyNumberFormat="1" applyFont="1" applyFill="1" applyBorder="1" applyAlignment="1" applyProtection="1">
      <alignment horizontal="center" vertical="center" wrapText="1"/>
      <protection/>
    </xf>
    <xf numFmtId="0" fontId="2" fillId="7" borderId="131" xfId="53" applyFont="1" applyFill="1" applyBorder="1" applyAlignment="1">
      <alignment horizontal="center" vertical="center"/>
      <protection/>
    </xf>
    <xf numFmtId="180" fontId="4" fillId="8" borderId="12" xfId="53" applyNumberFormat="1" applyFont="1" applyFill="1" applyBorder="1" applyAlignment="1" applyProtection="1">
      <alignment horizontal="left" vertical="center" wrapText="1"/>
      <protection/>
    </xf>
    <xf numFmtId="49" fontId="6" fillId="33" borderId="212" xfId="53" applyNumberFormat="1" applyFont="1" applyFill="1" applyBorder="1" applyAlignment="1" applyProtection="1">
      <alignment horizontal="center" vertical="center"/>
      <protection/>
    </xf>
    <xf numFmtId="49" fontId="6" fillId="33" borderId="75" xfId="53" applyNumberFormat="1" applyFont="1" applyFill="1" applyBorder="1" applyAlignment="1" applyProtection="1">
      <alignment horizontal="center" vertical="center"/>
      <protection/>
    </xf>
    <xf numFmtId="49" fontId="6" fillId="33" borderId="213" xfId="53" applyNumberFormat="1" applyFont="1" applyFill="1" applyBorder="1" applyAlignment="1" applyProtection="1">
      <alignment horizontal="center" vertical="center"/>
      <protection/>
    </xf>
    <xf numFmtId="180" fontId="122" fillId="8" borderId="200" xfId="53" applyNumberFormat="1" applyFont="1" applyFill="1" applyBorder="1" applyAlignment="1" applyProtection="1">
      <alignment horizontal="center" vertical="center"/>
      <protection/>
    </xf>
    <xf numFmtId="0" fontId="34" fillId="0" borderId="204" xfId="53" applyFont="1" applyFill="1" applyBorder="1" applyAlignment="1">
      <alignment horizontal="center" vertical="center" wrapText="1"/>
      <protection/>
    </xf>
    <xf numFmtId="0" fontId="34" fillId="0" borderId="58" xfId="53" applyFont="1" applyFill="1" applyBorder="1" applyAlignment="1">
      <alignment horizontal="center" vertical="center" wrapText="1"/>
      <protection/>
    </xf>
    <xf numFmtId="49" fontId="6" fillId="33" borderId="81" xfId="53" applyNumberFormat="1" applyFont="1" applyFill="1" applyBorder="1" applyAlignment="1" applyProtection="1">
      <alignment horizontal="center" vertical="center"/>
      <protection/>
    </xf>
    <xf numFmtId="49" fontId="6" fillId="33" borderId="204" xfId="53" applyNumberFormat="1" applyFont="1" applyFill="1" applyBorder="1" applyAlignment="1" applyProtection="1">
      <alignment horizontal="center" vertical="center"/>
      <protection/>
    </xf>
    <xf numFmtId="0" fontId="6" fillId="0" borderId="77" xfId="55" applyFont="1" applyFill="1" applyBorder="1" applyAlignment="1">
      <alignment horizontal="center" vertical="center" wrapText="1"/>
      <protection/>
    </xf>
    <xf numFmtId="0" fontId="6" fillId="0" borderId="78" xfId="55" applyFont="1" applyFill="1" applyBorder="1" applyAlignment="1">
      <alignment horizontal="center" vertical="center" wrapText="1"/>
      <protection/>
    </xf>
    <xf numFmtId="49" fontId="9" fillId="0" borderId="99" xfId="53" applyNumberFormat="1" applyFont="1" applyFill="1" applyBorder="1" applyAlignment="1" applyProtection="1">
      <alignment horizontal="center" vertical="center"/>
      <protection/>
    </xf>
    <xf numFmtId="49" fontId="9" fillId="0" borderId="94" xfId="53" applyNumberFormat="1" applyFont="1" applyFill="1" applyBorder="1" applyAlignment="1" applyProtection="1">
      <alignment horizontal="center" vertical="center"/>
      <protection/>
    </xf>
    <xf numFmtId="49" fontId="9" fillId="0" borderId="95" xfId="53" applyNumberFormat="1" applyFont="1" applyFill="1" applyBorder="1" applyAlignment="1" applyProtection="1">
      <alignment horizontal="center" vertical="center"/>
      <protection/>
    </xf>
    <xf numFmtId="180" fontId="106" fillId="8" borderId="0" xfId="53" applyNumberFormat="1" applyFont="1" applyFill="1" applyBorder="1" applyAlignment="1" applyProtection="1">
      <alignment horizontal="center" vertical="center"/>
      <protection/>
    </xf>
    <xf numFmtId="180" fontId="106" fillId="8" borderId="200" xfId="53" applyNumberFormat="1" applyFont="1" applyFill="1" applyBorder="1" applyAlignment="1" applyProtection="1">
      <alignment horizontal="center" vertical="center"/>
      <protection/>
    </xf>
    <xf numFmtId="49" fontId="6" fillId="33" borderId="27" xfId="53" applyNumberFormat="1" applyFont="1" applyFill="1" applyBorder="1" applyAlignment="1" applyProtection="1">
      <alignment horizontal="center" vertical="center"/>
      <protection/>
    </xf>
    <xf numFmtId="49" fontId="6" fillId="33" borderId="69" xfId="53" applyNumberFormat="1" applyFont="1" applyFill="1" applyBorder="1" applyAlignment="1" applyProtection="1">
      <alignment horizontal="center" vertical="center"/>
      <protection/>
    </xf>
    <xf numFmtId="49" fontId="6" fillId="0" borderId="32" xfId="53" applyNumberFormat="1" applyFont="1" applyFill="1" applyBorder="1" applyAlignment="1" applyProtection="1">
      <alignment horizontal="center" vertical="center"/>
      <protection/>
    </xf>
    <xf numFmtId="49" fontId="6" fillId="0" borderId="58" xfId="53" applyNumberFormat="1" applyFont="1" applyFill="1" applyBorder="1" applyAlignment="1" applyProtection="1">
      <alignment horizontal="center" vertical="center"/>
      <protection/>
    </xf>
    <xf numFmtId="180" fontId="4" fillId="8" borderId="182" xfId="53" applyNumberFormat="1" applyFont="1" applyFill="1" applyBorder="1" applyAlignment="1" applyProtection="1">
      <alignment horizontal="center" vertical="center" wrapText="1"/>
      <protection/>
    </xf>
    <xf numFmtId="180" fontId="4" fillId="8" borderId="0" xfId="53" applyNumberFormat="1" applyFont="1" applyFill="1" applyBorder="1" applyAlignment="1" applyProtection="1">
      <alignment horizontal="center" vertical="center" wrapText="1"/>
      <protection/>
    </xf>
    <xf numFmtId="0" fontId="6" fillId="33" borderId="32" xfId="53" applyFont="1" applyFill="1" applyBorder="1" applyAlignment="1">
      <alignment horizontal="center" vertical="center" wrapText="1"/>
      <protection/>
    </xf>
    <xf numFmtId="0" fontId="6" fillId="33" borderId="58" xfId="53" applyFont="1" applyFill="1" applyBorder="1" applyAlignment="1">
      <alignment horizontal="center" vertical="center" wrapText="1"/>
      <protection/>
    </xf>
    <xf numFmtId="0" fontId="6" fillId="33" borderId="87" xfId="53" applyFont="1" applyFill="1" applyBorder="1" applyAlignment="1">
      <alignment horizontal="center" vertical="center" wrapText="1"/>
      <protection/>
    </xf>
    <xf numFmtId="0" fontId="6" fillId="33" borderId="204" xfId="53" applyFont="1" applyFill="1" applyBorder="1" applyAlignment="1">
      <alignment horizontal="center" vertical="center" wrapText="1"/>
      <protection/>
    </xf>
    <xf numFmtId="0" fontId="6" fillId="33" borderId="47" xfId="53" applyFont="1" applyFill="1" applyBorder="1" applyAlignment="1">
      <alignment horizontal="center" vertical="center" wrapText="1"/>
      <protection/>
    </xf>
    <xf numFmtId="0" fontId="6" fillId="33" borderId="211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left" vertical="center" wrapText="1"/>
      <protection/>
    </xf>
    <xf numFmtId="0" fontId="6" fillId="0" borderId="73" xfId="53" applyFont="1" applyFill="1" applyBorder="1" applyAlignment="1">
      <alignment horizontal="left" vertical="center" wrapText="1"/>
      <protection/>
    </xf>
    <xf numFmtId="0" fontId="6" fillId="0" borderId="60" xfId="53" applyFont="1" applyFill="1" applyBorder="1" applyAlignment="1">
      <alignment horizontal="left" vertical="center" wrapText="1"/>
      <protection/>
    </xf>
    <xf numFmtId="49" fontId="34" fillId="0" borderId="187" xfId="53" applyNumberFormat="1" applyFont="1" applyBorder="1" applyAlignment="1">
      <alignment horizontal="center" vertical="center" wrapText="1"/>
      <protection/>
    </xf>
    <xf numFmtId="49" fontId="34" fillId="0" borderId="186" xfId="53" applyNumberFormat="1" applyFont="1" applyBorder="1" applyAlignment="1">
      <alignment horizontal="center" vertical="center" wrapText="1"/>
      <protection/>
    </xf>
    <xf numFmtId="180" fontId="4" fillId="8" borderId="12" xfId="53" applyNumberFormat="1" applyFont="1" applyFill="1" applyBorder="1" applyAlignment="1" applyProtection="1">
      <alignment horizontal="center" vertical="center" wrapText="1"/>
      <protection/>
    </xf>
    <xf numFmtId="181" fontId="34" fillId="0" borderId="77" xfId="53" applyNumberFormat="1" applyFont="1" applyFill="1" applyBorder="1" applyAlignment="1" applyProtection="1">
      <alignment horizontal="center" vertical="center"/>
      <protection/>
    </xf>
    <xf numFmtId="181" fontId="34" fillId="0" borderId="78" xfId="53" applyNumberFormat="1" applyFont="1" applyFill="1" applyBorder="1" applyAlignment="1" applyProtection="1">
      <alignment horizontal="center" vertical="center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6" fillId="0" borderId="208" xfId="53" applyFont="1" applyBorder="1" applyAlignment="1">
      <alignment horizontal="center" vertical="top" wrapText="1"/>
      <protection/>
    </xf>
    <xf numFmtId="0" fontId="6" fillId="0" borderId="47" xfId="53" applyFont="1" applyBorder="1" applyAlignment="1">
      <alignment horizontal="center" vertical="top" wrapText="1"/>
      <protection/>
    </xf>
    <xf numFmtId="0" fontId="0" fillId="0" borderId="47" xfId="53" applyFont="1" applyBorder="1" applyAlignment="1">
      <alignment wrapText="1"/>
      <protection/>
    </xf>
    <xf numFmtId="0" fontId="0" fillId="0" borderId="209" xfId="53" applyFont="1" applyBorder="1" applyAlignment="1">
      <alignment wrapText="1"/>
      <protection/>
    </xf>
    <xf numFmtId="0" fontId="0" fillId="0" borderId="123" xfId="53" applyFont="1" applyBorder="1" applyAlignment="1">
      <alignment wrapText="1"/>
      <protection/>
    </xf>
    <xf numFmtId="0" fontId="0" fillId="0" borderId="186" xfId="53" applyFont="1" applyBorder="1" applyAlignment="1">
      <alignment wrapText="1"/>
      <protection/>
    </xf>
    <xf numFmtId="0" fontId="0" fillId="0" borderId="140" xfId="53" applyFont="1" applyBorder="1" applyAlignment="1">
      <alignment wrapText="1"/>
      <protection/>
    </xf>
    <xf numFmtId="0" fontId="34" fillId="0" borderId="210" xfId="53" applyNumberFormat="1" applyFont="1" applyFill="1" applyBorder="1" applyAlignment="1" applyProtection="1">
      <alignment horizontal="center" vertical="center"/>
      <protection/>
    </xf>
    <xf numFmtId="0" fontId="34" fillId="0" borderId="115" xfId="53" applyNumberFormat="1" applyFont="1" applyFill="1" applyBorder="1" applyAlignment="1" applyProtection="1">
      <alignment horizontal="center" vertical="center"/>
      <protection/>
    </xf>
    <xf numFmtId="180" fontId="2" fillId="0" borderId="44" xfId="53" applyNumberFormat="1" applyFont="1" applyFill="1" applyBorder="1" applyAlignment="1" applyProtection="1">
      <alignment horizontal="center" vertical="center"/>
      <protection/>
    </xf>
    <xf numFmtId="180" fontId="2" fillId="0" borderId="73" xfId="53" applyNumberFormat="1" applyFont="1" applyFill="1" applyBorder="1" applyAlignment="1" applyProtection="1">
      <alignment horizontal="center" vertical="center"/>
      <protection/>
    </xf>
    <xf numFmtId="180" fontId="2" fillId="0" borderId="60" xfId="53" applyNumberFormat="1" applyFont="1" applyFill="1" applyBorder="1" applyAlignment="1" applyProtection="1">
      <alignment horizontal="center" vertical="center"/>
      <protection/>
    </xf>
    <xf numFmtId="180" fontId="2" fillId="0" borderId="195" xfId="53" applyNumberFormat="1" applyFont="1" applyFill="1" applyBorder="1" applyAlignment="1" applyProtection="1">
      <alignment horizontal="center" vertical="center"/>
      <protection/>
    </xf>
    <xf numFmtId="180" fontId="2" fillId="0" borderId="49" xfId="53" applyNumberFormat="1" applyFont="1" applyFill="1" applyBorder="1" applyAlignment="1" applyProtection="1">
      <alignment horizontal="center" vertical="center"/>
      <protection/>
    </xf>
    <xf numFmtId="180" fontId="2" fillId="0" borderId="24" xfId="53" applyNumberFormat="1" applyFont="1" applyFill="1" applyBorder="1" applyAlignment="1" applyProtection="1">
      <alignment horizontal="center" vertical="center"/>
      <protection/>
    </xf>
    <xf numFmtId="180" fontId="2" fillId="0" borderId="11" xfId="53" applyNumberFormat="1" applyFont="1" applyFill="1" applyBorder="1" applyAlignment="1" applyProtection="1">
      <alignment horizontal="center" vertical="center"/>
      <protection/>
    </xf>
    <xf numFmtId="180" fontId="2" fillId="0" borderId="100" xfId="53" applyNumberFormat="1" applyFont="1" applyFill="1" applyBorder="1" applyAlignment="1" applyProtection="1">
      <alignment horizontal="center" vertical="center"/>
      <protection/>
    </xf>
    <xf numFmtId="180" fontId="2" fillId="0" borderId="62" xfId="53" applyNumberFormat="1" applyFont="1" applyFill="1" applyBorder="1" applyAlignment="1" applyProtection="1">
      <alignment horizontal="center" vertical="center"/>
      <protection/>
    </xf>
    <xf numFmtId="180" fontId="6" fillId="0" borderId="77" xfId="53" applyNumberFormat="1" applyFont="1" applyFill="1" applyBorder="1" applyAlignment="1" applyProtection="1">
      <alignment horizontal="center" vertical="center"/>
      <protection/>
    </xf>
    <xf numFmtId="180" fontId="6" fillId="0" borderId="78" xfId="53" applyNumberFormat="1" applyFont="1" applyFill="1" applyBorder="1" applyAlignment="1" applyProtection="1">
      <alignment horizontal="center" vertical="center"/>
      <protection/>
    </xf>
    <xf numFmtId="180" fontId="6" fillId="0" borderId="184" xfId="53" applyNumberFormat="1" applyFont="1" applyFill="1" applyBorder="1" applyAlignment="1" applyProtection="1">
      <alignment horizontal="center" vertical="center"/>
      <protection/>
    </xf>
    <xf numFmtId="180" fontId="2" fillId="0" borderId="15" xfId="53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80" fontId="4" fillId="0" borderId="204" xfId="53" applyNumberFormat="1" applyFont="1" applyFill="1" applyBorder="1" applyAlignment="1" applyProtection="1">
      <alignment horizontal="center" vertical="center"/>
      <protection/>
    </xf>
    <xf numFmtId="180" fontId="4" fillId="0" borderId="47" xfId="53" applyNumberFormat="1" applyFont="1" applyFill="1" applyBorder="1" applyAlignment="1" applyProtection="1">
      <alignment horizontal="center" vertical="center"/>
      <protection/>
    </xf>
    <xf numFmtId="0" fontId="3" fillId="0" borderId="141" xfId="53" applyNumberFormat="1" applyFont="1" applyFill="1" applyBorder="1" applyAlignment="1" applyProtection="1">
      <alignment horizontal="center" vertical="center" textRotation="90"/>
      <protection/>
    </xf>
    <xf numFmtId="0" fontId="3" fillId="0" borderId="56" xfId="53" applyNumberFormat="1" applyFont="1" applyFill="1" applyBorder="1" applyAlignment="1" applyProtection="1">
      <alignment horizontal="center" vertical="center" textRotation="90"/>
      <protection/>
    </xf>
    <xf numFmtId="0" fontId="3" fillId="0" borderId="91" xfId="53" applyNumberFormat="1" applyFont="1" applyFill="1" applyBorder="1" applyAlignment="1" applyProtection="1">
      <alignment horizontal="center" vertical="center" textRotation="90"/>
      <protection/>
    </xf>
    <xf numFmtId="180" fontId="2" fillId="0" borderId="181" xfId="53" applyNumberFormat="1" applyFont="1" applyFill="1" applyBorder="1" applyAlignment="1" applyProtection="1">
      <alignment horizontal="center" vertical="center"/>
      <protection/>
    </xf>
    <xf numFmtId="180" fontId="2" fillId="0" borderId="10" xfId="53" applyNumberFormat="1" applyFont="1" applyFill="1" applyBorder="1" applyAlignment="1" applyProtection="1">
      <alignment horizontal="center" vertical="center"/>
      <protection/>
    </xf>
    <xf numFmtId="0" fontId="8" fillId="0" borderId="181" xfId="53" applyNumberFormat="1" applyFont="1" applyFill="1" applyBorder="1" applyAlignment="1" applyProtection="1">
      <alignment horizontal="center" vertical="center" wrapText="1"/>
      <protection/>
    </xf>
    <xf numFmtId="0" fontId="8" fillId="0" borderId="10" xfId="53" applyNumberFormat="1" applyFont="1" applyFill="1" applyBorder="1" applyAlignment="1" applyProtection="1">
      <alignment horizontal="center" vertical="center" wrapText="1"/>
      <protection/>
    </xf>
    <xf numFmtId="180" fontId="2" fillId="0" borderId="205" xfId="53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80" fontId="2" fillId="31" borderId="206" xfId="53" applyNumberFormat="1" applyFont="1" applyFill="1" applyBorder="1" applyAlignment="1" applyProtection="1">
      <alignment horizontal="center" vertical="center" textRotation="90" wrapText="1"/>
      <protection/>
    </xf>
    <xf numFmtId="180" fontId="2" fillId="31" borderId="207" xfId="53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03" xfId="53" applyNumberFormat="1" applyFont="1" applyFill="1" applyBorder="1" applyAlignment="1" applyProtection="1">
      <alignment horizontal="center" vertical="center" wrapText="1"/>
      <protection/>
    </xf>
    <xf numFmtId="180" fontId="2" fillId="0" borderId="42" xfId="53" applyNumberFormat="1" applyFont="1" applyFill="1" applyBorder="1" applyAlignment="1" applyProtection="1">
      <alignment horizontal="center" vertical="center" wrapText="1"/>
      <protection/>
    </xf>
    <xf numFmtId="180" fontId="2" fillId="0" borderId="180" xfId="53" applyNumberFormat="1" applyFont="1" applyFill="1" applyBorder="1" applyAlignment="1" applyProtection="1">
      <alignment horizontal="center" vertical="center" wrapText="1"/>
      <protection/>
    </xf>
    <xf numFmtId="180" fontId="2" fillId="0" borderId="77" xfId="53" applyNumberFormat="1" applyFont="1" applyFill="1" applyBorder="1" applyAlignment="1" applyProtection="1">
      <alignment horizontal="center" vertical="center"/>
      <protection/>
    </xf>
    <xf numFmtId="180" fontId="2" fillId="0" borderId="78" xfId="53" applyNumberFormat="1" applyFont="1" applyFill="1" applyBorder="1" applyAlignment="1" applyProtection="1">
      <alignment horizontal="center" vertical="center"/>
      <protection/>
    </xf>
    <xf numFmtId="180" fontId="2" fillId="0" borderId="184" xfId="53" applyNumberFormat="1" applyFont="1" applyFill="1" applyBorder="1" applyAlignment="1" applyProtection="1">
      <alignment horizontal="center" vertical="center"/>
      <protection/>
    </xf>
    <xf numFmtId="180" fontId="2" fillId="0" borderId="24" xfId="53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1" xfId="0" applyNumberFormat="1" applyFont="1" applyFill="1" applyBorder="1" applyAlignment="1" applyProtection="1">
      <alignment horizontal="center" vertical="center" textRotation="90"/>
      <protection/>
    </xf>
    <xf numFmtId="0" fontId="3" fillId="0" borderId="56" xfId="0" applyNumberFormat="1" applyFont="1" applyFill="1" applyBorder="1" applyAlignment="1" applyProtection="1">
      <alignment horizontal="center" vertical="center" textRotation="90"/>
      <protection/>
    </xf>
    <xf numFmtId="0" fontId="3" fillId="0" borderId="91" xfId="0" applyNumberFormat="1" applyFont="1" applyFill="1" applyBorder="1" applyAlignment="1" applyProtection="1">
      <alignment horizontal="center" vertical="center" textRotation="90"/>
      <protection/>
    </xf>
    <xf numFmtId="180" fontId="2" fillId="0" borderId="181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8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20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31" borderId="206" xfId="0" applyNumberFormat="1" applyFont="1" applyFill="1" applyBorder="1" applyAlignment="1" applyProtection="1">
      <alignment horizontal="center" vertical="center" textRotation="90" wrapText="1"/>
      <protection/>
    </xf>
    <xf numFmtId="180" fontId="2" fillId="31" borderId="20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03" xfId="0" applyNumberFormat="1" applyFont="1" applyFill="1" applyBorder="1" applyAlignment="1" applyProtection="1">
      <alignment horizontal="center" vertical="center" wrapText="1"/>
      <protection/>
    </xf>
    <xf numFmtId="180" fontId="2" fillId="0" borderId="42" xfId="0" applyNumberFormat="1" applyFont="1" applyFill="1" applyBorder="1" applyAlignment="1" applyProtection="1">
      <alignment horizontal="center" vertical="center" wrapText="1"/>
      <protection/>
    </xf>
    <xf numFmtId="180" fontId="2" fillId="0" borderId="180" xfId="0" applyNumberFormat="1" applyFont="1" applyFill="1" applyBorder="1" applyAlignment="1" applyProtection="1">
      <alignment horizontal="center" vertical="center" wrapText="1"/>
      <protection/>
    </xf>
    <xf numFmtId="180" fontId="2" fillId="0" borderId="77" xfId="0" applyNumberFormat="1" applyFont="1" applyFill="1" applyBorder="1" applyAlignment="1" applyProtection="1">
      <alignment horizontal="center" vertical="center"/>
      <protection/>
    </xf>
    <xf numFmtId="180" fontId="2" fillId="0" borderId="78" xfId="0" applyNumberFormat="1" applyFont="1" applyFill="1" applyBorder="1" applyAlignment="1" applyProtection="1">
      <alignment horizontal="center" vertical="center"/>
      <protection/>
    </xf>
    <xf numFmtId="180" fontId="2" fillId="0" borderId="184" xfId="0" applyNumberFormat="1" applyFont="1" applyFill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49" xfId="0" applyNumberFormat="1" applyFont="1" applyFill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4" xfId="0" applyNumberFormat="1" applyFont="1" applyFill="1" applyBorder="1" applyAlignment="1" applyProtection="1">
      <alignment horizontal="center" vertical="center"/>
      <protection/>
    </xf>
    <xf numFmtId="180" fontId="2" fillId="0" borderId="73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horizontal="center" vertical="center"/>
      <protection/>
    </xf>
    <xf numFmtId="180" fontId="2" fillId="0" borderId="195" xfId="0" applyNumberFormat="1" applyFont="1" applyFill="1" applyBorder="1" applyAlignment="1" applyProtection="1">
      <alignment horizontal="center" vertical="center"/>
      <protection/>
    </xf>
    <xf numFmtId="180" fontId="2" fillId="0" borderId="100" xfId="0" applyNumberFormat="1" applyFont="1" applyFill="1" applyBorder="1" applyAlignment="1" applyProtection="1">
      <alignment horizontal="center" vertical="center"/>
      <protection/>
    </xf>
    <xf numFmtId="180" fontId="2" fillId="0" borderId="62" xfId="0" applyNumberFormat="1" applyFont="1" applyFill="1" applyBorder="1" applyAlignment="1" applyProtection="1">
      <alignment horizontal="center" vertical="center"/>
      <protection/>
    </xf>
    <xf numFmtId="49" fontId="9" fillId="0" borderId="77" xfId="0" applyNumberFormat="1" applyFont="1" applyFill="1" applyBorder="1" applyAlignment="1" applyProtection="1">
      <alignment horizontal="center" vertical="center"/>
      <protection/>
    </xf>
    <xf numFmtId="49" fontId="9" fillId="0" borderId="78" xfId="0" applyNumberFormat="1" applyFont="1" applyFill="1" applyBorder="1" applyAlignment="1" applyProtection="1">
      <alignment horizontal="center" vertical="center"/>
      <protection/>
    </xf>
    <xf numFmtId="49" fontId="9" fillId="0" borderId="184" xfId="0" applyNumberFormat="1" applyFont="1" applyFill="1" applyBorder="1" applyAlignment="1" applyProtection="1">
      <alignment horizontal="center" vertical="center"/>
      <protection/>
    </xf>
    <xf numFmtId="49" fontId="9" fillId="0" borderId="187" xfId="0" applyNumberFormat="1" applyFont="1" applyFill="1" applyBorder="1" applyAlignment="1" applyProtection="1">
      <alignment horizontal="center" vertical="center"/>
      <protection/>
    </xf>
    <xf numFmtId="49" fontId="9" fillId="0" borderId="186" xfId="0" applyNumberFormat="1" applyFont="1" applyFill="1" applyBorder="1" applyAlignment="1" applyProtection="1">
      <alignment horizontal="center" vertical="center"/>
      <protection/>
    </xf>
    <xf numFmtId="49" fontId="9" fillId="0" borderId="185" xfId="0" applyNumberFormat="1" applyFont="1" applyFill="1" applyBorder="1" applyAlignment="1" applyProtection="1">
      <alignment horizontal="center" vertical="center"/>
      <protection/>
    </xf>
    <xf numFmtId="49" fontId="9" fillId="0" borderId="204" xfId="0" applyNumberFormat="1" applyFont="1" applyFill="1" applyBorder="1" applyAlignment="1" applyProtection="1">
      <alignment horizontal="center" vertical="center"/>
      <protection/>
    </xf>
    <xf numFmtId="49" fontId="9" fillId="0" borderId="47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6" fillId="33" borderId="212" xfId="0" applyNumberFormat="1" applyFont="1" applyFill="1" applyBorder="1" applyAlignment="1" applyProtection="1">
      <alignment horizontal="center" vertical="center"/>
      <protection/>
    </xf>
    <xf numFmtId="49" fontId="6" fillId="33" borderId="75" xfId="0" applyNumberFormat="1" applyFont="1" applyFill="1" applyBorder="1" applyAlignment="1" applyProtection="1">
      <alignment horizontal="center" vertical="center"/>
      <protection/>
    </xf>
    <xf numFmtId="49" fontId="6" fillId="33" borderId="213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49" fontId="6" fillId="33" borderId="215" xfId="0" applyNumberFormat="1" applyFont="1" applyFill="1" applyBorder="1" applyAlignment="1" applyProtection="1">
      <alignment horizontal="right" vertical="center"/>
      <protection/>
    </xf>
    <xf numFmtId="49" fontId="6" fillId="33" borderId="216" xfId="0" applyNumberFormat="1" applyFont="1" applyFill="1" applyBorder="1" applyAlignment="1" applyProtection="1">
      <alignment horizontal="right" vertical="center"/>
      <protection/>
    </xf>
    <xf numFmtId="180" fontId="6" fillId="33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204" xfId="0" applyNumberFormat="1" applyFont="1" applyFill="1" applyBorder="1" applyAlignment="1" applyProtection="1">
      <alignment horizontal="center" vertical="center"/>
      <protection/>
    </xf>
    <xf numFmtId="180" fontId="4" fillId="0" borderId="47" xfId="0" applyNumberFormat="1" applyFont="1" applyFill="1" applyBorder="1" applyAlignment="1" applyProtection="1">
      <alignment horizontal="center" vertical="center"/>
      <protection/>
    </xf>
    <xf numFmtId="180" fontId="6" fillId="0" borderId="77" xfId="0" applyNumberFormat="1" applyFont="1" applyFill="1" applyBorder="1" applyAlignment="1" applyProtection="1">
      <alignment horizontal="center" vertical="center"/>
      <protection/>
    </xf>
    <xf numFmtId="180" fontId="6" fillId="0" borderId="78" xfId="0" applyNumberFormat="1" applyFont="1" applyFill="1" applyBorder="1" applyAlignment="1" applyProtection="1">
      <alignment horizontal="center" vertical="center"/>
      <protection/>
    </xf>
    <xf numFmtId="180" fontId="6" fillId="0" borderId="184" xfId="0" applyNumberFormat="1" applyFont="1" applyFill="1" applyBorder="1" applyAlignment="1" applyProtection="1">
      <alignment horizontal="center" vertical="center"/>
      <protection/>
    </xf>
    <xf numFmtId="181" fontId="34" fillId="0" borderId="77" xfId="0" applyNumberFormat="1" applyFont="1" applyFill="1" applyBorder="1" applyAlignment="1" applyProtection="1">
      <alignment horizontal="center" vertical="center"/>
      <protection/>
    </xf>
    <xf numFmtId="181" fontId="34" fillId="0" borderId="78" xfId="0" applyNumberFormat="1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87" xfId="0" applyFont="1" applyFill="1" applyBorder="1" applyAlignment="1">
      <alignment horizontal="center" vertical="center" wrapText="1"/>
    </xf>
    <xf numFmtId="0" fontId="6" fillId="0" borderId="208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0" fillId="0" borderId="47" xfId="0" applyBorder="1" applyAlignment="1">
      <alignment wrapText="1"/>
    </xf>
    <xf numFmtId="0" fontId="0" fillId="0" borderId="209" xfId="0" applyBorder="1" applyAlignment="1">
      <alignment wrapText="1"/>
    </xf>
    <xf numFmtId="0" fontId="0" fillId="0" borderId="123" xfId="0" applyBorder="1" applyAlignment="1">
      <alignment wrapText="1"/>
    </xf>
    <xf numFmtId="0" fontId="0" fillId="0" borderId="186" xfId="0" applyBorder="1" applyAlignment="1">
      <alignment wrapText="1"/>
    </xf>
    <xf numFmtId="0" fontId="0" fillId="0" borderId="140" xfId="0" applyBorder="1" applyAlignment="1">
      <alignment wrapText="1"/>
    </xf>
    <xf numFmtId="0" fontId="34" fillId="0" borderId="210" xfId="0" applyNumberFormat="1" applyFont="1" applyFill="1" applyBorder="1" applyAlignment="1" applyProtection="1">
      <alignment horizontal="center" vertical="center"/>
      <protection/>
    </xf>
    <xf numFmtId="0" fontId="34" fillId="0" borderId="115" xfId="0" applyNumberFormat="1" applyFont="1" applyFill="1" applyBorder="1" applyAlignment="1" applyProtection="1">
      <alignment horizontal="center" vertical="center"/>
      <protection/>
    </xf>
    <xf numFmtId="0" fontId="6" fillId="33" borderId="204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21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 wrapText="1"/>
    </xf>
    <xf numFmtId="49" fontId="34" fillId="0" borderId="187" xfId="0" applyNumberFormat="1" applyFont="1" applyBorder="1" applyAlignment="1">
      <alignment horizontal="center" vertical="center" wrapText="1"/>
    </xf>
    <xf numFmtId="49" fontId="34" fillId="0" borderId="186" xfId="0" applyNumberFormat="1" applyFont="1" applyBorder="1" applyAlignment="1">
      <alignment horizontal="center" vertical="center" wrapText="1"/>
    </xf>
    <xf numFmtId="49" fontId="6" fillId="33" borderId="27" xfId="0" applyNumberFormat="1" applyFont="1" applyFill="1" applyBorder="1" applyAlignment="1" applyProtection="1">
      <alignment horizontal="center" vertical="center"/>
      <protection/>
    </xf>
    <xf numFmtId="49" fontId="6" fillId="33" borderId="69" xfId="0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0" fontId="34" fillId="0" borderId="204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49" fontId="6" fillId="33" borderId="81" xfId="0" applyNumberFormat="1" applyFont="1" applyFill="1" applyBorder="1" applyAlignment="1" applyProtection="1">
      <alignment horizontal="center" vertical="center"/>
      <protection/>
    </xf>
    <xf numFmtId="49" fontId="6" fillId="33" borderId="204" xfId="0" applyNumberFormat="1" applyFont="1" applyFill="1" applyBorder="1" applyAlignment="1" applyProtection="1">
      <alignment horizontal="center" vertical="center"/>
      <protection/>
    </xf>
    <xf numFmtId="0" fontId="6" fillId="0" borderId="187" xfId="55" applyFont="1" applyFill="1" applyBorder="1" applyAlignment="1">
      <alignment horizontal="center" vertical="center" wrapText="1"/>
      <protection/>
    </xf>
    <xf numFmtId="0" fontId="6" fillId="0" borderId="186" xfId="55" applyFont="1" applyFill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80" fontId="6" fillId="33" borderId="214" xfId="0" applyNumberFormat="1" applyFont="1" applyFill="1" applyBorder="1" applyAlignment="1" applyProtection="1">
      <alignment horizontal="center" vertical="center" wrapText="1"/>
      <protection/>
    </xf>
    <xf numFmtId="180" fontId="6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32" xfId="0" applyNumberFormat="1" applyFont="1" applyFill="1" applyBorder="1" applyAlignment="1" applyProtection="1">
      <alignment horizontal="center" vertical="center" wrapText="1"/>
      <protection/>
    </xf>
    <xf numFmtId="49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6" fillId="33" borderId="32" xfId="0" applyNumberFormat="1" applyFont="1" applyFill="1" applyBorder="1" applyAlignment="1" applyProtection="1">
      <alignment horizontal="center" vertical="center"/>
      <protection/>
    </xf>
    <xf numFmtId="49" fontId="6" fillId="33" borderId="58" xfId="0" applyNumberFormat="1" applyFont="1" applyFill="1" applyBorder="1" applyAlignment="1" applyProtection="1">
      <alignment horizontal="center" vertical="center"/>
      <protection/>
    </xf>
    <xf numFmtId="49" fontId="6" fillId="33" borderId="87" xfId="0" applyNumberFormat="1" applyFont="1" applyFill="1" applyBorder="1" applyAlignment="1" applyProtection="1">
      <alignment horizontal="center" vertical="center"/>
      <protection/>
    </xf>
    <xf numFmtId="182" fontId="2" fillId="0" borderId="153" xfId="0" applyNumberFormat="1" applyFont="1" applyFill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 horizontal="center" vertical="center" wrapText="1"/>
    </xf>
    <xf numFmtId="180" fontId="6" fillId="33" borderId="204" xfId="0" applyNumberFormat="1" applyFont="1" applyFill="1" applyBorder="1" applyAlignment="1" applyProtection="1">
      <alignment horizontal="center" vertical="center" wrapText="1"/>
      <protection/>
    </xf>
    <xf numFmtId="180" fontId="6" fillId="33" borderId="47" xfId="0" applyNumberFormat="1" applyFont="1" applyFill="1" applyBorder="1" applyAlignment="1" applyProtection="1">
      <alignment horizontal="center" vertical="center" wrapText="1"/>
      <protection/>
    </xf>
    <xf numFmtId="180" fontId="6" fillId="33" borderId="211" xfId="0" applyNumberFormat="1" applyFont="1" applyFill="1" applyBorder="1" applyAlignment="1" applyProtection="1">
      <alignment horizontal="center" vertical="center" wrapText="1"/>
      <protection/>
    </xf>
    <xf numFmtId="0" fontId="2" fillId="7" borderId="131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right" vertical="center"/>
    </xf>
    <xf numFmtId="0" fontId="6" fillId="0" borderId="93" xfId="0" applyFont="1" applyBorder="1" applyAlignment="1">
      <alignment horizontal="right" vertical="center"/>
    </xf>
    <xf numFmtId="0" fontId="6" fillId="0" borderId="115" xfId="0" applyFont="1" applyBorder="1" applyAlignment="1">
      <alignment horizontal="right" vertical="center"/>
    </xf>
    <xf numFmtId="0" fontId="6" fillId="0" borderId="116" xfId="0" applyFont="1" applyBorder="1" applyAlignment="1">
      <alignment horizontal="right" vertical="center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74" xfId="0" applyFont="1" applyBorder="1" applyAlignment="1" applyProtection="1">
      <alignment horizontal="right"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0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174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_&#1089;&#1090;&#1086;&#1083;%2010\&#1050;&#1048;&#1058;-&#1085;&#1072;&#1074;&#1095;_&#1087;&#1083;%2011-12\&#1050;&#1048;&#1058;(&#1076;&#1085;)%2012-13(28.03)\&#1048;&#1058;&#1055;%20(12-13&#1082;&#1086;&#1088;2)%204%20&#1088;_(&#1076;&#1085;_&#1073;&#1072;&#108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3;&#1080;&#1074;\&#1053;&#1072;&#1074;&#1095;_&#1087;&#1083;%20&#1050;&#1048;&#1058;(8-9)\&#1044;&#1077;&#1085;&#1085;&#1077;%20(9-10)\Plan%20&#1048;&#1058;&#1055;%20&#1086;&#1089;&#1085;1(09-10)&#1073;&#1072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"/>
      <sheetName val="Лист2 "/>
      <sheetName val="Лист3"/>
      <sheetName val="Схема дисц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Нагруз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60" zoomScaleNormal="69" workbookViewId="0" topLeftCell="A1">
      <selection activeCell="G37" sqref="G37"/>
    </sheetView>
  </sheetViews>
  <sheetFormatPr defaultColWidth="3.375" defaultRowHeight="12.75"/>
  <cols>
    <col min="1" max="1" width="3.375" style="1" customWidth="1"/>
    <col min="2" max="2" width="5.00390625" style="1" customWidth="1"/>
    <col min="3" max="3" width="6.625" style="1" customWidth="1"/>
    <col min="4" max="7" width="5.375" style="1" customWidth="1"/>
    <col min="8" max="8" width="5.00390625" style="1" customWidth="1"/>
    <col min="9" max="9" width="5.375" style="1" customWidth="1"/>
    <col min="10" max="10" width="3.625" style="1" customWidth="1"/>
    <col min="11" max="11" width="4.375" style="1" customWidth="1"/>
    <col min="12" max="12" width="4.625" style="1" customWidth="1"/>
    <col min="13" max="13" width="3.625" style="1" bestFit="1" customWidth="1"/>
    <col min="14" max="14" width="4.00390625" style="1" customWidth="1"/>
    <col min="15" max="15" width="5.00390625" style="1" customWidth="1"/>
    <col min="16" max="16" width="5.375" style="1" customWidth="1"/>
    <col min="17" max="17" width="5.625" style="1" customWidth="1"/>
    <col min="18" max="19" width="4.00390625" style="1" customWidth="1"/>
    <col min="20" max="23" width="3.625" style="1" customWidth="1"/>
    <col min="24" max="24" width="3.625" style="1" bestFit="1" customWidth="1"/>
    <col min="25" max="26" width="3.625" style="1" customWidth="1"/>
    <col min="27" max="27" width="5.00390625" style="1" customWidth="1"/>
    <col min="28" max="28" width="5.375" style="1" customWidth="1"/>
    <col min="29" max="29" width="6.00390625" style="1" customWidth="1"/>
    <col min="30" max="30" width="5.375" style="1" customWidth="1"/>
    <col min="31" max="34" width="5.625" style="1" customWidth="1"/>
    <col min="35" max="35" width="6.375" style="1" customWidth="1"/>
    <col min="36" max="36" width="4.375" style="1" customWidth="1"/>
    <col min="37" max="37" width="6.625" style="1" customWidth="1"/>
    <col min="38" max="38" width="7.375" style="1" customWidth="1"/>
    <col min="39" max="39" width="6.625" style="1" customWidth="1"/>
    <col min="40" max="40" width="7.00390625" style="1" customWidth="1"/>
    <col min="41" max="41" width="7.375" style="1" customWidth="1"/>
    <col min="42" max="42" width="6.625" style="1" customWidth="1"/>
    <col min="43" max="43" width="5.375" style="1" customWidth="1"/>
    <col min="44" max="46" width="4.625" style="1" customWidth="1"/>
    <col min="47" max="47" width="4.375" style="1" customWidth="1"/>
    <col min="48" max="48" width="5.00390625" style="1" customWidth="1"/>
    <col min="49" max="49" width="4.375" style="1" customWidth="1"/>
    <col min="50" max="50" width="4.625" style="1" customWidth="1"/>
    <col min="51" max="52" width="3.625" style="1" customWidth="1"/>
    <col min="53" max="53" width="5.00390625" style="1" customWidth="1"/>
    <col min="54" max="54" width="5.375" style="1" customWidth="1"/>
    <col min="55" max="16384" width="3.375" style="1" customWidth="1"/>
  </cols>
  <sheetData>
    <row r="1" ht="27.75" customHeight="1"/>
    <row r="2" spans="2:54" ht="30">
      <c r="B2" s="2898"/>
      <c r="C2" s="2898"/>
      <c r="D2" s="2898"/>
      <c r="E2" s="2898"/>
      <c r="F2" s="2898"/>
      <c r="G2" s="2898"/>
      <c r="H2" s="2898"/>
      <c r="I2" s="2898"/>
      <c r="J2" s="2898"/>
      <c r="K2" s="2898"/>
      <c r="L2" s="2898"/>
      <c r="M2" s="2898"/>
      <c r="N2" s="2898"/>
      <c r="O2" s="2898"/>
      <c r="P2" s="2898"/>
      <c r="Q2" s="2902" t="s">
        <v>141</v>
      </c>
      <c r="R2" s="2902"/>
      <c r="S2" s="2902"/>
      <c r="T2" s="2902"/>
      <c r="U2" s="2902"/>
      <c r="V2" s="2902"/>
      <c r="W2" s="2902"/>
      <c r="X2" s="2902"/>
      <c r="Y2" s="2902"/>
      <c r="Z2" s="2902"/>
      <c r="AA2" s="2902"/>
      <c r="AB2" s="2902"/>
      <c r="AC2" s="2902"/>
      <c r="AD2" s="2902"/>
      <c r="AE2" s="2902"/>
      <c r="AF2" s="2902"/>
      <c r="AG2" s="2902"/>
      <c r="AH2" s="2902"/>
      <c r="AI2" s="2902"/>
      <c r="AJ2" s="2902"/>
      <c r="AK2" s="2902"/>
      <c r="AL2" s="2902"/>
      <c r="AM2" s="2902"/>
      <c r="AN2" s="428"/>
      <c r="AO2" s="428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</row>
    <row r="3" spans="2:54" ht="20.25" customHeight="1">
      <c r="B3" s="2897" t="s">
        <v>437</v>
      </c>
      <c r="C3" s="2897"/>
      <c r="D3" s="2897"/>
      <c r="E3" s="2897"/>
      <c r="F3" s="2897"/>
      <c r="G3" s="2897"/>
      <c r="H3" s="2897"/>
      <c r="I3" s="2897"/>
      <c r="J3" s="2897"/>
      <c r="K3" s="2897"/>
      <c r="L3" s="2897"/>
      <c r="M3" s="2897"/>
      <c r="N3" s="2897"/>
      <c r="O3" s="2897"/>
      <c r="P3" s="2897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2899"/>
      <c r="AP3" s="2899"/>
      <c r="AQ3" s="2899"/>
      <c r="AR3" s="2899"/>
      <c r="AS3" s="2899"/>
      <c r="AT3" s="2899"/>
      <c r="AU3" s="2899"/>
      <c r="AV3" s="2899"/>
      <c r="AW3" s="2899"/>
      <c r="AX3" s="2899"/>
      <c r="AY3" s="2899"/>
      <c r="AZ3" s="2899"/>
      <c r="BA3" s="2899"/>
      <c r="BB3" s="2899"/>
    </row>
    <row r="4" spans="2:54" ht="30.75">
      <c r="B4" s="2897" t="s">
        <v>438</v>
      </c>
      <c r="C4" s="2897"/>
      <c r="D4" s="2897"/>
      <c r="E4" s="2897"/>
      <c r="F4" s="2897"/>
      <c r="G4" s="2897"/>
      <c r="H4" s="2897"/>
      <c r="I4" s="2897"/>
      <c r="J4" s="2897"/>
      <c r="K4" s="2897"/>
      <c r="L4" s="2897"/>
      <c r="M4" s="2897"/>
      <c r="N4" s="2897"/>
      <c r="O4" s="2897"/>
      <c r="P4" s="2897"/>
      <c r="Q4" s="2901" t="s">
        <v>1</v>
      </c>
      <c r="R4" s="2901"/>
      <c r="S4" s="2901"/>
      <c r="T4" s="2901"/>
      <c r="U4" s="2901"/>
      <c r="V4" s="2901"/>
      <c r="W4" s="2901"/>
      <c r="X4" s="2901"/>
      <c r="Y4" s="2901"/>
      <c r="Z4" s="2901"/>
      <c r="AA4" s="2901"/>
      <c r="AB4" s="2901"/>
      <c r="AC4" s="2901"/>
      <c r="AD4" s="2901"/>
      <c r="AE4" s="2901"/>
      <c r="AF4" s="2901"/>
      <c r="AG4" s="2901"/>
      <c r="AH4" s="2901"/>
      <c r="AI4" s="2901"/>
      <c r="AJ4" s="2901"/>
      <c r="AK4" s="2901"/>
      <c r="AL4" s="2901"/>
      <c r="AM4" s="2901"/>
      <c r="AN4" s="427"/>
      <c r="AO4" s="2899"/>
      <c r="AP4" s="2899"/>
      <c r="AQ4" s="2899"/>
      <c r="AR4" s="2899"/>
      <c r="AS4" s="2899"/>
      <c r="AT4" s="2899"/>
      <c r="AU4" s="2899"/>
      <c r="AV4" s="2899"/>
      <c r="AW4" s="2899"/>
      <c r="AX4" s="2899"/>
      <c r="AY4" s="2899"/>
      <c r="AZ4" s="2899"/>
      <c r="BA4" s="2899"/>
      <c r="BB4" s="2899"/>
    </row>
    <row r="5" spans="2:54" ht="26.25" customHeight="1">
      <c r="B5" s="2897" t="s">
        <v>608</v>
      </c>
      <c r="C5" s="2897"/>
      <c r="D5" s="2897"/>
      <c r="E5" s="2897"/>
      <c r="F5" s="2897"/>
      <c r="G5" s="2897"/>
      <c r="H5" s="2897"/>
      <c r="I5" s="2897"/>
      <c r="J5" s="2897"/>
      <c r="K5" s="2897"/>
      <c r="L5" s="2897"/>
      <c r="M5" s="2897"/>
      <c r="N5" s="2897"/>
      <c r="O5" s="2897"/>
      <c r="P5" s="2897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5"/>
      <c r="AO5" s="2899" t="s">
        <v>436</v>
      </c>
      <c r="AP5" s="2899"/>
      <c r="AQ5" s="2899"/>
      <c r="AR5" s="2899"/>
      <c r="AS5" s="2899"/>
      <c r="AT5" s="2899"/>
      <c r="AU5" s="2899"/>
      <c r="AV5" s="2899"/>
      <c r="AW5" s="2899"/>
      <c r="AX5" s="2899"/>
      <c r="AY5" s="2899"/>
      <c r="AZ5" s="2899"/>
      <c r="BA5" s="2899"/>
      <c r="BB5" s="2899"/>
    </row>
    <row r="6" spans="2:54" s="2" customFormat="1" ht="23.25" customHeight="1">
      <c r="B6" s="2900" t="s">
        <v>560</v>
      </c>
      <c r="C6" s="2900"/>
      <c r="D6" s="2900"/>
      <c r="E6" s="2900"/>
      <c r="F6" s="2900"/>
      <c r="G6" s="2900"/>
      <c r="H6" s="2900"/>
      <c r="I6" s="2900"/>
      <c r="J6" s="2900"/>
      <c r="K6" s="2900"/>
      <c r="L6" s="2900"/>
      <c r="M6" s="2900"/>
      <c r="N6" s="2900"/>
      <c r="O6" s="2900"/>
      <c r="P6" s="2900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416"/>
      <c r="AM6" s="416"/>
      <c r="AN6" s="416"/>
      <c r="AO6" s="2899"/>
      <c r="AP6" s="2899"/>
      <c r="AQ6" s="2899"/>
      <c r="AR6" s="2899"/>
      <c r="AS6" s="2899"/>
      <c r="AT6" s="2899"/>
      <c r="AU6" s="2899"/>
      <c r="AV6" s="2899"/>
      <c r="AW6" s="2899"/>
      <c r="AX6" s="2899"/>
      <c r="AY6" s="2899"/>
      <c r="AZ6" s="2899"/>
      <c r="BA6" s="2899"/>
      <c r="BB6" s="2899"/>
    </row>
    <row r="7" spans="2:54" s="2" customFormat="1" ht="22.5" customHeight="1">
      <c r="B7" s="992"/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2890"/>
      <c r="R7" s="2890"/>
      <c r="S7" s="2890"/>
      <c r="T7" s="2890"/>
      <c r="U7" s="2890"/>
      <c r="V7" s="2890"/>
      <c r="W7" s="2890"/>
      <c r="X7" s="2890"/>
      <c r="Y7" s="2890"/>
      <c r="Z7" s="2890"/>
      <c r="AA7" s="2890"/>
      <c r="AB7" s="2890"/>
      <c r="AC7" s="2890"/>
      <c r="AD7" s="2890"/>
      <c r="AE7" s="2890"/>
      <c r="AF7" s="2890"/>
      <c r="AG7" s="2890"/>
      <c r="AH7" s="2890"/>
      <c r="AI7" s="2890"/>
      <c r="AJ7" s="2890"/>
      <c r="AK7" s="2890"/>
      <c r="AL7" s="2890"/>
      <c r="AM7" s="2890"/>
      <c r="AN7" s="2890"/>
      <c r="AO7" s="2890"/>
      <c r="AP7" s="2891"/>
      <c r="AQ7" s="2891"/>
      <c r="AR7" s="2891"/>
      <c r="AS7" s="2891"/>
      <c r="AT7" s="2891"/>
      <c r="AU7" s="2891"/>
      <c r="AV7" s="2891"/>
      <c r="AW7" s="2891"/>
      <c r="AX7" s="2891"/>
      <c r="AY7" s="2891"/>
      <c r="AZ7" s="2891"/>
      <c r="BA7" s="2891"/>
      <c r="BB7" s="2891"/>
    </row>
    <row r="8" spans="2:54" s="2" customFormat="1" ht="27" customHeight="1">
      <c r="B8" s="2892" t="s">
        <v>0</v>
      </c>
      <c r="C8" s="2892"/>
      <c r="D8" s="2892"/>
      <c r="E8" s="2892"/>
      <c r="F8" s="2892"/>
      <c r="G8" s="2892"/>
      <c r="H8" s="2892"/>
      <c r="I8" s="2892"/>
      <c r="J8" s="2892"/>
      <c r="K8" s="2892"/>
      <c r="L8" s="2892"/>
      <c r="M8" s="2892"/>
      <c r="N8" s="2892"/>
      <c r="O8" s="2892"/>
      <c r="P8" s="2892"/>
      <c r="Q8" s="2893" t="s">
        <v>517</v>
      </c>
      <c r="R8" s="2894"/>
      <c r="S8" s="2894"/>
      <c r="T8" s="2894"/>
      <c r="U8" s="2894"/>
      <c r="V8" s="2894"/>
      <c r="W8" s="2894"/>
      <c r="X8" s="2894"/>
      <c r="Y8" s="2894"/>
      <c r="Z8" s="2894"/>
      <c r="AA8" s="2894"/>
      <c r="AB8" s="2894"/>
      <c r="AC8" s="2894"/>
      <c r="AD8" s="2894"/>
      <c r="AE8" s="2894"/>
      <c r="AF8" s="2894"/>
      <c r="AG8" s="2894"/>
      <c r="AH8" s="2894"/>
      <c r="AI8" s="2894"/>
      <c r="AJ8" s="2894"/>
      <c r="AK8" s="2894"/>
      <c r="AL8" s="2894"/>
      <c r="AM8" s="2894"/>
      <c r="AN8" s="2894"/>
      <c r="AO8" s="2895" t="s">
        <v>142</v>
      </c>
      <c r="AP8" s="2896"/>
      <c r="AQ8" s="2896"/>
      <c r="AR8" s="2896"/>
      <c r="AS8" s="2896"/>
      <c r="AT8" s="2896"/>
      <c r="AU8" s="2896"/>
      <c r="AV8" s="2896"/>
      <c r="AW8" s="2896"/>
      <c r="AX8" s="2896"/>
      <c r="AY8" s="2896"/>
      <c r="AZ8" s="2896"/>
      <c r="BA8" s="2896"/>
      <c r="BB8" s="2896"/>
    </row>
    <row r="9" spans="2:54" s="2" customFormat="1" ht="27.75" customHeight="1">
      <c r="B9" s="2897" t="s">
        <v>439</v>
      </c>
      <c r="C9" s="2897"/>
      <c r="D9" s="2897"/>
      <c r="E9" s="2897"/>
      <c r="F9" s="2897"/>
      <c r="G9" s="2897"/>
      <c r="H9" s="2897"/>
      <c r="I9" s="2897"/>
      <c r="J9" s="2897"/>
      <c r="K9" s="2897"/>
      <c r="L9" s="2897"/>
      <c r="M9" s="2897"/>
      <c r="N9" s="2897"/>
      <c r="O9" s="2897"/>
      <c r="P9" s="2897"/>
      <c r="Q9" s="2880" t="s">
        <v>144</v>
      </c>
      <c r="R9" s="2881"/>
      <c r="S9" s="2881"/>
      <c r="T9" s="2881"/>
      <c r="U9" s="2881"/>
      <c r="V9" s="2881"/>
      <c r="W9" s="2881"/>
      <c r="X9" s="2881"/>
      <c r="Y9" s="2881"/>
      <c r="Z9" s="2881"/>
      <c r="AA9" s="2881"/>
      <c r="AB9" s="2881"/>
      <c r="AC9" s="416"/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2896"/>
      <c r="AP9" s="2896"/>
      <c r="AQ9" s="2896"/>
      <c r="AR9" s="2896"/>
      <c r="AS9" s="2896"/>
      <c r="AT9" s="2896"/>
      <c r="AU9" s="2896"/>
      <c r="AV9" s="2896"/>
      <c r="AW9" s="2896"/>
      <c r="AX9" s="2896"/>
      <c r="AY9" s="2896"/>
      <c r="AZ9" s="2896"/>
      <c r="BA9" s="2896"/>
      <c r="BB9" s="2896"/>
    </row>
    <row r="10" spans="17:54" s="2" customFormat="1" ht="27.75" customHeight="1">
      <c r="Q10" s="2880" t="s">
        <v>287</v>
      </c>
      <c r="R10" s="2881"/>
      <c r="S10" s="2881"/>
      <c r="T10" s="2881"/>
      <c r="U10" s="2881"/>
      <c r="V10" s="2881"/>
      <c r="W10" s="2881"/>
      <c r="X10" s="2881"/>
      <c r="Y10" s="2881"/>
      <c r="Z10" s="2881"/>
      <c r="AA10" s="2881"/>
      <c r="AB10" s="2881"/>
      <c r="AC10" s="2881"/>
      <c r="AD10" s="2881"/>
      <c r="AE10" s="2881"/>
      <c r="AF10" s="2881"/>
      <c r="AG10" s="2881"/>
      <c r="AH10" s="2881"/>
      <c r="AI10" s="2881"/>
      <c r="AJ10" s="2881"/>
      <c r="AK10" s="2881"/>
      <c r="AL10" s="2881"/>
      <c r="AM10" s="416"/>
      <c r="AN10" s="416"/>
      <c r="AO10" s="2910"/>
      <c r="AP10" s="2911"/>
      <c r="AQ10" s="2911"/>
      <c r="AR10" s="2911"/>
      <c r="AS10" s="2911"/>
      <c r="AT10" s="2911"/>
      <c r="AU10" s="2911"/>
      <c r="AV10" s="2911"/>
      <c r="AW10" s="2911"/>
      <c r="AX10" s="2911"/>
      <c r="AY10" s="2911"/>
      <c r="AZ10" s="2911"/>
      <c r="BA10" s="2911"/>
      <c r="BB10" s="2911"/>
    </row>
    <row r="11" spans="17:54" s="2" customFormat="1" ht="27.75" customHeight="1">
      <c r="Q11" s="2880" t="s">
        <v>418</v>
      </c>
      <c r="R11" s="2881"/>
      <c r="S11" s="2881"/>
      <c r="T11" s="2881"/>
      <c r="U11" s="2881"/>
      <c r="V11" s="2881"/>
      <c r="W11" s="2881"/>
      <c r="X11" s="2881"/>
      <c r="Y11" s="2881"/>
      <c r="Z11" s="2881"/>
      <c r="AA11" s="2881"/>
      <c r="AB11" s="2881"/>
      <c r="AC11" s="2881"/>
      <c r="AD11" s="2881"/>
      <c r="AE11" s="2881"/>
      <c r="AF11" s="2881"/>
      <c r="AG11" s="2881"/>
      <c r="AH11" s="2881"/>
      <c r="AI11" s="2881"/>
      <c r="AJ11" s="2881"/>
      <c r="AK11" s="2881"/>
      <c r="AL11" s="2906"/>
      <c r="AM11" s="2906"/>
      <c r="AN11" s="2906"/>
      <c r="AO11" s="2912"/>
      <c r="AP11" s="2912"/>
      <c r="AQ11" s="2912"/>
      <c r="AR11" s="2912"/>
      <c r="AS11" s="2912"/>
      <c r="AT11" s="2912"/>
      <c r="AU11" s="2912"/>
      <c r="AV11" s="2912"/>
      <c r="AW11" s="2912"/>
      <c r="AX11" s="2912"/>
      <c r="AY11" s="2912"/>
      <c r="AZ11" s="2912"/>
      <c r="BA11" s="2912"/>
      <c r="BB11" s="2912"/>
    </row>
    <row r="12" spans="17:54" s="2" customFormat="1" ht="27.75" customHeight="1">
      <c r="Q12" s="2907" t="s">
        <v>488</v>
      </c>
      <c r="R12" s="2881"/>
      <c r="S12" s="2881"/>
      <c r="T12" s="2881"/>
      <c r="U12" s="2881"/>
      <c r="V12" s="2881"/>
      <c r="W12" s="2881"/>
      <c r="X12" s="2881"/>
      <c r="Y12" s="2881"/>
      <c r="Z12" s="2881"/>
      <c r="AA12" s="2881"/>
      <c r="AB12" s="2881"/>
      <c r="AC12" s="2881"/>
      <c r="AD12" s="2881"/>
      <c r="AE12" s="2881"/>
      <c r="AF12" s="2881"/>
      <c r="AG12" s="2881"/>
      <c r="AH12" s="2881"/>
      <c r="AI12" s="2881"/>
      <c r="AJ12" s="2881"/>
      <c r="AK12" s="2881"/>
      <c r="AL12" s="2881"/>
      <c r="AM12" s="2906"/>
      <c r="AN12" s="2906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</row>
    <row r="13" spans="17:54" s="2" customFormat="1" ht="27.75" customHeight="1">
      <c r="Q13" s="2908" t="s">
        <v>487</v>
      </c>
      <c r="R13" s="2906"/>
      <c r="S13" s="2906"/>
      <c r="T13" s="2906"/>
      <c r="U13" s="2906"/>
      <c r="V13" s="2906"/>
      <c r="W13" s="2906"/>
      <c r="X13" s="2906"/>
      <c r="Y13" s="2906"/>
      <c r="Z13" s="2906"/>
      <c r="AA13" s="2906"/>
      <c r="AB13" s="2906"/>
      <c r="AC13" s="2906"/>
      <c r="AD13" s="2906"/>
      <c r="AE13" s="2906"/>
      <c r="AF13" s="2906"/>
      <c r="AG13" s="2906"/>
      <c r="AH13" s="2906"/>
      <c r="AI13" s="2906"/>
      <c r="AJ13" s="2906"/>
      <c r="AK13" s="2906"/>
      <c r="AL13" s="2906"/>
      <c r="AM13" s="2906"/>
      <c r="AN13" s="2906"/>
      <c r="AO13" s="2906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</row>
    <row r="14" spans="17:54" s="2" customFormat="1" ht="27.75" customHeight="1">
      <c r="Q14" s="2908" t="s">
        <v>489</v>
      </c>
      <c r="R14" s="2906"/>
      <c r="S14" s="2906"/>
      <c r="T14" s="2906"/>
      <c r="U14" s="2906"/>
      <c r="V14" s="2906"/>
      <c r="W14" s="2906"/>
      <c r="X14" s="2906"/>
      <c r="Y14" s="2906"/>
      <c r="Z14" s="2906"/>
      <c r="AA14" s="2906"/>
      <c r="AB14" s="2906"/>
      <c r="AC14" s="2906"/>
      <c r="AD14" s="2906"/>
      <c r="AE14" s="2906"/>
      <c r="AF14" s="2906"/>
      <c r="AG14" s="2906"/>
      <c r="AH14" s="2906"/>
      <c r="AI14" s="2906"/>
      <c r="AJ14" s="2906"/>
      <c r="AK14" s="2906"/>
      <c r="AL14" s="2906"/>
      <c r="AM14" s="2906"/>
      <c r="AN14" s="2906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7"/>
      <c r="BA14" s="417"/>
      <c r="BB14" s="417"/>
    </row>
    <row r="15" spans="17:54" s="2" customFormat="1" ht="28.5" customHeight="1">
      <c r="Q15" s="2882" t="s">
        <v>145</v>
      </c>
      <c r="R15" s="2882"/>
      <c r="S15" s="2882"/>
      <c r="T15" s="2882"/>
      <c r="U15" s="2882"/>
      <c r="V15" s="2882"/>
      <c r="W15" s="2882"/>
      <c r="X15" s="2882"/>
      <c r="Y15" s="2882"/>
      <c r="Z15" s="2882"/>
      <c r="AA15" s="2882"/>
      <c r="AB15" s="2882"/>
      <c r="AC15" s="2882"/>
      <c r="AD15" s="2882"/>
      <c r="AE15" s="2882"/>
      <c r="AF15" s="2882"/>
      <c r="AG15" s="2882"/>
      <c r="AH15" s="2882"/>
      <c r="AI15" s="2882"/>
      <c r="AJ15" s="2882"/>
      <c r="AK15" s="2882"/>
      <c r="AL15" s="2882"/>
      <c r="AM15" s="2882"/>
      <c r="AN15" s="2882"/>
      <c r="AO15" s="2882"/>
      <c r="AP15" s="2883"/>
      <c r="AQ15" s="2883"/>
      <c r="AR15" s="2883"/>
      <c r="AS15" s="2883"/>
      <c r="AT15" s="2883"/>
      <c r="AU15" s="2883"/>
      <c r="AV15" s="2883"/>
      <c r="AW15" s="2883"/>
      <c r="AX15" s="2883"/>
      <c r="AY15" s="2883"/>
      <c r="AZ15" s="2883"/>
      <c r="BA15" s="2883"/>
      <c r="BB15" s="2883"/>
    </row>
    <row r="16" spans="42:54" s="2" customFormat="1" ht="18.75"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s="2" customFormat="1" ht="22.5">
      <c r="B17" s="2884" t="s">
        <v>77</v>
      </c>
      <c r="C17" s="2884"/>
      <c r="D17" s="2884"/>
      <c r="E17" s="2884"/>
      <c r="F17" s="2884"/>
      <c r="G17" s="2884"/>
      <c r="H17" s="2884"/>
      <c r="I17" s="2884"/>
      <c r="J17" s="2884"/>
      <c r="K17" s="2884"/>
      <c r="L17" s="2884"/>
      <c r="M17" s="2884"/>
      <c r="N17" s="2884"/>
      <c r="O17" s="2884"/>
      <c r="P17" s="2884"/>
      <c r="Q17" s="2884"/>
      <c r="R17" s="2884"/>
      <c r="S17" s="2884"/>
      <c r="T17" s="2884"/>
      <c r="U17" s="2884"/>
      <c r="V17" s="2884"/>
      <c r="W17" s="2884"/>
      <c r="X17" s="2884"/>
      <c r="Y17" s="2884"/>
      <c r="Z17" s="2884"/>
      <c r="AA17" s="2884"/>
      <c r="AB17" s="2884"/>
      <c r="AC17" s="2884"/>
      <c r="AD17" s="2884"/>
      <c r="AE17" s="2884"/>
      <c r="AF17" s="2884"/>
      <c r="AG17" s="2884"/>
      <c r="AH17" s="2884"/>
      <c r="AI17" s="2884"/>
      <c r="AJ17" s="2884"/>
      <c r="AK17" s="2884"/>
      <c r="AL17" s="2884"/>
      <c r="AM17" s="2884"/>
      <c r="AN17" s="2884"/>
      <c r="AO17" s="2884"/>
      <c r="AP17" s="2884"/>
      <c r="AQ17" s="2884"/>
      <c r="AR17" s="2884"/>
      <c r="AS17" s="2884"/>
      <c r="AT17" s="2884"/>
      <c r="AU17" s="2884"/>
      <c r="AV17" s="2884"/>
      <c r="AW17" s="2884"/>
      <c r="AX17" s="2884"/>
      <c r="AY17" s="2884"/>
      <c r="AZ17" s="2884"/>
      <c r="BA17" s="2884"/>
      <c r="BB17" s="2884"/>
    </row>
    <row r="18" spans="2:54" s="2" customFormat="1" ht="19.5" thickBot="1"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418"/>
      <c r="AY18" s="418"/>
      <c r="AZ18" s="418"/>
      <c r="BA18" s="418"/>
      <c r="BB18" s="418"/>
    </row>
    <row r="19" spans="2:54" ht="18" customHeight="1" thickBot="1">
      <c r="B19" s="2885" t="s">
        <v>2</v>
      </c>
      <c r="C19" s="2835" t="s">
        <v>3</v>
      </c>
      <c r="D19" s="2836"/>
      <c r="E19" s="2836"/>
      <c r="F19" s="2837"/>
      <c r="G19" s="2835" t="s">
        <v>4</v>
      </c>
      <c r="H19" s="2836"/>
      <c r="I19" s="2836"/>
      <c r="J19" s="2837"/>
      <c r="K19" s="2835" t="s">
        <v>5</v>
      </c>
      <c r="L19" s="2836"/>
      <c r="M19" s="2836"/>
      <c r="N19" s="2837"/>
      <c r="O19" s="2887" t="s">
        <v>6</v>
      </c>
      <c r="P19" s="2888"/>
      <c r="Q19" s="2888"/>
      <c r="R19" s="2888"/>
      <c r="S19" s="2889"/>
      <c r="T19" s="2887" t="s">
        <v>7</v>
      </c>
      <c r="U19" s="2909"/>
      <c r="V19" s="2909"/>
      <c r="W19" s="2909"/>
      <c r="X19" s="2889"/>
      <c r="Y19" s="2835" t="s">
        <v>8</v>
      </c>
      <c r="Z19" s="2836"/>
      <c r="AA19" s="2836"/>
      <c r="AB19" s="2837"/>
      <c r="AC19" s="2835" t="s">
        <v>9</v>
      </c>
      <c r="AD19" s="2836"/>
      <c r="AE19" s="2836"/>
      <c r="AF19" s="2837"/>
      <c r="AG19" s="2835" t="s">
        <v>10</v>
      </c>
      <c r="AH19" s="2836"/>
      <c r="AI19" s="2836"/>
      <c r="AJ19" s="2837"/>
      <c r="AK19" s="2887" t="s">
        <v>11</v>
      </c>
      <c r="AL19" s="2909"/>
      <c r="AM19" s="2909"/>
      <c r="AN19" s="2909"/>
      <c r="AO19" s="2889"/>
      <c r="AP19" s="2835" t="s">
        <v>12</v>
      </c>
      <c r="AQ19" s="2836"/>
      <c r="AR19" s="2836"/>
      <c r="AS19" s="2837"/>
      <c r="AT19" s="2887" t="s">
        <v>13</v>
      </c>
      <c r="AU19" s="2909"/>
      <c r="AV19" s="2909"/>
      <c r="AW19" s="2909"/>
      <c r="AX19" s="2889"/>
      <c r="AY19" s="2887" t="s">
        <v>14</v>
      </c>
      <c r="AZ19" s="2888"/>
      <c r="BA19" s="2888"/>
      <c r="BB19" s="2889"/>
    </row>
    <row r="20" spans="2:54" s="4" customFormat="1" ht="20.25" customHeight="1" thickBot="1">
      <c r="B20" s="2886"/>
      <c r="C20" s="532">
        <v>1</v>
      </c>
      <c r="D20" s="533">
        <v>2</v>
      </c>
      <c r="E20" s="533">
        <v>3</v>
      </c>
      <c r="F20" s="534">
        <v>4</v>
      </c>
      <c r="G20" s="532">
        <v>5</v>
      </c>
      <c r="H20" s="533">
        <v>6</v>
      </c>
      <c r="I20" s="533">
        <v>7</v>
      </c>
      <c r="J20" s="534">
        <v>8</v>
      </c>
      <c r="K20" s="532">
        <v>9</v>
      </c>
      <c r="L20" s="533">
        <v>10</v>
      </c>
      <c r="M20" s="533">
        <v>11</v>
      </c>
      <c r="N20" s="534">
        <v>12</v>
      </c>
      <c r="O20" s="532">
        <v>13</v>
      </c>
      <c r="P20" s="533">
        <v>14</v>
      </c>
      <c r="Q20" s="533">
        <v>15</v>
      </c>
      <c r="R20" s="533">
        <v>16</v>
      </c>
      <c r="S20" s="534">
        <v>17</v>
      </c>
      <c r="T20" s="532">
        <v>18</v>
      </c>
      <c r="U20" s="533">
        <v>19</v>
      </c>
      <c r="V20" s="533">
        <v>20</v>
      </c>
      <c r="W20" s="533">
        <v>21</v>
      </c>
      <c r="X20" s="534">
        <v>22</v>
      </c>
      <c r="Y20" s="532">
        <v>23</v>
      </c>
      <c r="Z20" s="533">
        <v>24</v>
      </c>
      <c r="AA20" s="533">
        <v>25</v>
      </c>
      <c r="AB20" s="534">
        <v>26</v>
      </c>
      <c r="AC20" s="532">
        <v>27</v>
      </c>
      <c r="AD20" s="533">
        <v>28</v>
      </c>
      <c r="AE20" s="533">
        <v>29</v>
      </c>
      <c r="AF20" s="534">
        <v>30</v>
      </c>
      <c r="AG20" s="532">
        <v>31</v>
      </c>
      <c r="AH20" s="533">
        <v>32</v>
      </c>
      <c r="AI20" s="533">
        <v>33</v>
      </c>
      <c r="AJ20" s="534">
        <v>34</v>
      </c>
      <c r="AK20" s="535">
        <v>35</v>
      </c>
      <c r="AL20" s="536">
        <v>36</v>
      </c>
      <c r="AM20" s="536">
        <v>37</v>
      </c>
      <c r="AN20" s="536">
        <v>38</v>
      </c>
      <c r="AO20" s="537">
        <v>39</v>
      </c>
      <c r="AP20" s="535">
        <v>40</v>
      </c>
      <c r="AQ20" s="536">
        <v>41</v>
      </c>
      <c r="AR20" s="536">
        <v>42</v>
      </c>
      <c r="AS20" s="537">
        <v>43</v>
      </c>
      <c r="AT20" s="535">
        <v>44</v>
      </c>
      <c r="AU20" s="536">
        <v>45</v>
      </c>
      <c r="AV20" s="536">
        <v>46</v>
      </c>
      <c r="AW20" s="536">
        <v>47</v>
      </c>
      <c r="AX20" s="537">
        <v>48</v>
      </c>
      <c r="AY20" s="535">
        <v>49</v>
      </c>
      <c r="AZ20" s="536">
        <v>50</v>
      </c>
      <c r="BA20" s="536">
        <v>51</v>
      </c>
      <c r="BB20" s="537">
        <v>52</v>
      </c>
    </row>
    <row r="21" spans="2:54" ht="19.5" customHeight="1">
      <c r="B21" s="289">
        <v>1</v>
      </c>
      <c r="C21" s="523" t="s">
        <v>79</v>
      </c>
      <c r="D21" s="522" t="s">
        <v>79</v>
      </c>
      <c r="E21" s="522" t="s">
        <v>79</v>
      </c>
      <c r="F21" s="524" t="s">
        <v>79</v>
      </c>
      <c r="G21" s="523" t="s">
        <v>79</v>
      </c>
      <c r="H21" s="522" t="s">
        <v>79</v>
      </c>
      <c r="I21" s="522" t="s">
        <v>79</v>
      </c>
      <c r="J21" s="524" t="s">
        <v>79</v>
      </c>
      <c r="K21" s="523" t="s">
        <v>79</v>
      </c>
      <c r="L21" s="522" t="s">
        <v>79</v>
      </c>
      <c r="M21" s="522" t="s">
        <v>79</v>
      </c>
      <c r="N21" s="524" t="s">
        <v>79</v>
      </c>
      <c r="O21" s="523" t="s">
        <v>79</v>
      </c>
      <c r="P21" s="522" t="s">
        <v>79</v>
      </c>
      <c r="Q21" s="522" t="s">
        <v>79</v>
      </c>
      <c r="R21" s="522" t="s">
        <v>15</v>
      </c>
      <c r="S21" s="522" t="s">
        <v>15</v>
      </c>
      <c r="T21" s="522" t="s">
        <v>16</v>
      </c>
      <c r="U21" s="522" t="s">
        <v>79</v>
      </c>
      <c r="V21" s="524" t="s">
        <v>79</v>
      </c>
      <c r="W21" s="522" t="s">
        <v>79</v>
      </c>
      <c r="X21" s="524" t="s">
        <v>79</v>
      </c>
      <c r="Y21" s="523" t="s">
        <v>79</v>
      </c>
      <c r="Z21" s="522" t="s">
        <v>79</v>
      </c>
      <c r="AA21" s="522" t="s">
        <v>79</v>
      </c>
      <c r="AB21" s="524" t="s">
        <v>79</v>
      </c>
      <c r="AC21" s="524" t="s">
        <v>79</v>
      </c>
      <c r="AD21" s="524" t="s">
        <v>506</v>
      </c>
      <c r="AE21" s="522" t="s">
        <v>508</v>
      </c>
      <c r="AF21" s="522" t="s">
        <v>508</v>
      </c>
      <c r="AG21" s="523" t="s">
        <v>79</v>
      </c>
      <c r="AH21" s="522" t="s">
        <v>79</v>
      </c>
      <c r="AI21" s="522" t="s">
        <v>79</v>
      </c>
      <c r="AJ21" s="524" t="s">
        <v>79</v>
      </c>
      <c r="AK21" s="523" t="s">
        <v>79</v>
      </c>
      <c r="AL21" s="522" t="s">
        <v>79</v>
      </c>
      <c r="AM21" s="522" t="s">
        <v>79</v>
      </c>
      <c r="AN21" s="522" t="s">
        <v>79</v>
      </c>
      <c r="AO21" s="524" t="s">
        <v>79</v>
      </c>
      <c r="AP21" s="524" t="s">
        <v>79</v>
      </c>
      <c r="AQ21" s="522" t="s">
        <v>15</v>
      </c>
      <c r="AR21" s="522" t="s">
        <v>15</v>
      </c>
      <c r="AS21" s="524" t="s">
        <v>15</v>
      </c>
      <c r="AT21" s="523" t="s">
        <v>17</v>
      </c>
      <c r="AU21" s="522" t="s">
        <v>17</v>
      </c>
      <c r="AV21" s="522" t="s">
        <v>16</v>
      </c>
      <c r="AW21" s="522" t="s">
        <v>16</v>
      </c>
      <c r="AX21" s="524" t="s">
        <v>16</v>
      </c>
      <c r="AY21" s="523" t="s">
        <v>16</v>
      </c>
      <c r="AZ21" s="522" t="s">
        <v>16</v>
      </c>
      <c r="BA21" s="522" t="s">
        <v>16</v>
      </c>
      <c r="BB21" s="524" t="s">
        <v>16</v>
      </c>
    </row>
    <row r="22" spans="2:54" ht="19.5" customHeight="1">
      <c r="B22" s="290">
        <v>2</v>
      </c>
      <c r="C22" s="523" t="s">
        <v>79</v>
      </c>
      <c r="D22" s="522" t="s">
        <v>79</v>
      </c>
      <c r="E22" s="522" t="s">
        <v>79</v>
      </c>
      <c r="F22" s="524" t="s">
        <v>79</v>
      </c>
      <c r="G22" s="523" t="s">
        <v>79</v>
      </c>
      <c r="H22" s="522" t="s">
        <v>79</v>
      </c>
      <c r="I22" s="522" t="s">
        <v>79</v>
      </c>
      <c r="J22" s="524" t="s">
        <v>79</v>
      </c>
      <c r="K22" s="523" t="s">
        <v>79</v>
      </c>
      <c r="L22" s="522" t="s">
        <v>79</v>
      </c>
      <c r="M22" s="522" t="s">
        <v>79</v>
      </c>
      <c r="N22" s="524" t="s">
        <v>79</v>
      </c>
      <c r="O22" s="523" t="s">
        <v>79</v>
      </c>
      <c r="P22" s="522" t="s">
        <v>79</v>
      </c>
      <c r="Q22" s="522" t="s">
        <v>79</v>
      </c>
      <c r="R22" s="522" t="s">
        <v>15</v>
      </c>
      <c r="S22" s="522" t="s">
        <v>15</v>
      </c>
      <c r="T22" s="522" t="s">
        <v>16</v>
      </c>
      <c r="U22" s="522" t="s">
        <v>79</v>
      </c>
      <c r="V22" s="524" t="s">
        <v>79</v>
      </c>
      <c r="W22" s="522" t="s">
        <v>79</v>
      </c>
      <c r="X22" s="524" t="s">
        <v>79</v>
      </c>
      <c r="Y22" s="523" t="s">
        <v>79</v>
      </c>
      <c r="Z22" s="522" t="s">
        <v>79</v>
      </c>
      <c r="AA22" s="522" t="s">
        <v>79</v>
      </c>
      <c r="AB22" s="524" t="s">
        <v>79</v>
      </c>
      <c r="AC22" s="524" t="s">
        <v>79</v>
      </c>
      <c r="AD22" s="524" t="s">
        <v>506</v>
      </c>
      <c r="AE22" s="522" t="s">
        <v>508</v>
      </c>
      <c r="AF22" s="522" t="s">
        <v>508</v>
      </c>
      <c r="AG22" s="523" t="s">
        <v>79</v>
      </c>
      <c r="AH22" s="522" t="s">
        <v>79</v>
      </c>
      <c r="AI22" s="522" t="s">
        <v>79</v>
      </c>
      <c r="AJ22" s="524" t="s">
        <v>79</v>
      </c>
      <c r="AK22" s="523" t="s">
        <v>79</v>
      </c>
      <c r="AL22" s="522" t="s">
        <v>79</v>
      </c>
      <c r="AM22" s="522" t="s">
        <v>79</v>
      </c>
      <c r="AN22" s="522" t="s">
        <v>79</v>
      </c>
      <c r="AO22" s="524" t="s">
        <v>79</v>
      </c>
      <c r="AP22" s="524" t="s">
        <v>79</v>
      </c>
      <c r="AQ22" s="522" t="s">
        <v>15</v>
      </c>
      <c r="AR22" s="522" t="s">
        <v>15</v>
      </c>
      <c r="AS22" s="524" t="s">
        <v>15</v>
      </c>
      <c r="AT22" s="523" t="s">
        <v>17</v>
      </c>
      <c r="AU22" s="522" t="s">
        <v>17</v>
      </c>
      <c r="AV22" s="522" t="s">
        <v>16</v>
      </c>
      <c r="AW22" s="522" t="s">
        <v>16</v>
      </c>
      <c r="AX22" s="524" t="s">
        <v>16</v>
      </c>
      <c r="AY22" s="523" t="s">
        <v>16</v>
      </c>
      <c r="AZ22" s="522" t="s">
        <v>16</v>
      </c>
      <c r="BA22" s="522" t="s">
        <v>16</v>
      </c>
      <c r="BB22" s="524" t="s">
        <v>16</v>
      </c>
    </row>
    <row r="23" spans="2:54" ht="19.5" customHeight="1" thickBot="1">
      <c r="B23" s="290">
        <v>3</v>
      </c>
      <c r="C23" s="523" t="s">
        <v>79</v>
      </c>
      <c r="D23" s="522" t="s">
        <v>79</v>
      </c>
      <c r="E23" s="522" t="s">
        <v>79</v>
      </c>
      <c r="F23" s="524" t="s">
        <v>79</v>
      </c>
      <c r="G23" s="523" t="s">
        <v>79</v>
      </c>
      <c r="H23" s="522" t="s">
        <v>79</v>
      </c>
      <c r="I23" s="522" t="s">
        <v>79</v>
      </c>
      <c r="J23" s="524" t="s">
        <v>79</v>
      </c>
      <c r="K23" s="523" t="s">
        <v>79</v>
      </c>
      <c r="L23" s="522" t="s">
        <v>79</v>
      </c>
      <c r="M23" s="522" t="s">
        <v>79</v>
      </c>
      <c r="N23" s="524" t="s">
        <v>79</v>
      </c>
      <c r="O23" s="523" t="s">
        <v>79</v>
      </c>
      <c r="P23" s="522" t="s">
        <v>79</v>
      </c>
      <c r="Q23" s="522" t="s">
        <v>79</v>
      </c>
      <c r="R23" s="522" t="s">
        <v>15</v>
      </c>
      <c r="S23" s="522" t="s">
        <v>15</v>
      </c>
      <c r="T23" s="522" t="s">
        <v>16</v>
      </c>
      <c r="U23" s="522" t="s">
        <v>79</v>
      </c>
      <c r="V23" s="524" t="s">
        <v>79</v>
      </c>
      <c r="W23" s="522" t="s">
        <v>79</v>
      </c>
      <c r="X23" s="524" t="s">
        <v>79</v>
      </c>
      <c r="Y23" s="523" t="s">
        <v>79</v>
      </c>
      <c r="Z23" s="522" t="s">
        <v>79</v>
      </c>
      <c r="AA23" s="522" t="s">
        <v>79</v>
      </c>
      <c r="AB23" s="524" t="s">
        <v>79</v>
      </c>
      <c r="AC23" s="524" t="s">
        <v>79</v>
      </c>
      <c r="AD23" s="524" t="s">
        <v>506</v>
      </c>
      <c r="AE23" s="522" t="s">
        <v>508</v>
      </c>
      <c r="AF23" s="522" t="s">
        <v>508</v>
      </c>
      <c r="AG23" s="523" t="s">
        <v>79</v>
      </c>
      <c r="AH23" s="522" t="s">
        <v>79</v>
      </c>
      <c r="AI23" s="522" t="s">
        <v>79</v>
      </c>
      <c r="AJ23" s="524" t="s">
        <v>79</v>
      </c>
      <c r="AK23" s="523" t="s">
        <v>79</v>
      </c>
      <c r="AL23" s="522" t="s">
        <v>79</v>
      </c>
      <c r="AM23" s="522" t="s">
        <v>79</v>
      </c>
      <c r="AN23" s="522" t="s">
        <v>79</v>
      </c>
      <c r="AO23" s="524" t="s">
        <v>79</v>
      </c>
      <c r="AP23" s="524" t="s">
        <v>79</v>
      </c>
      <c r="AQ23" s="522" t="s">
        <v>15</v>
      </c>
      <c r="AR23" s="522" t="s">
        <v>15</v>
      </c>
      <c r="AS23" s="524" t="s">
        <v>15</v>
      </c>
      <c r="AT23" s="525" t="s">
        <v>16</v>
      </c>
      <c r="AU23" s="526" t="s">
        <v>16</v>
      </c>
      <c r="AV23" s="526" t="s">
        <v>16</v>
      </c>
      <c r="AW23" s="526" t="s">
        <v>16</v>
      </c>
      <c r="AX23" s="527" t="s">
        <v>16</v>
      </c>
      <c r="AY23" s="525" t="s">
        <v>16</v>
      </c>
      <c r="AZ23" s="526" t="s">
        <v>16</v>
      </c>
      <c r="BA23" s="526" t="s">
        <v>16</v>
      </c>
      <c r="BB23" s="527" t="s">
        <v>17</v>
      </c>
    </row>
    <row r="24" spans="2:54" ht="19.5" customHeight="1" thickBot="1">
      <c r="B24" s="291">
        <v>4</v>
      </c>
      <c r="C24" s="525" t="s">
        <v>291</v>
      </c>
      <c r="D24" s="525" t="s">
        <v>291</v>
      </c>
      <c r="E24" s="525" t="s">
        <v>291</v>
      </c>
      <c r="F24" s="525" t="s">
        <v>291</v>
      </c>
      <c r="G24" s="525" t="s">
        <v>291</v>
      </c>
      <c r="H24" s="525" t="s">
        <v>291</v>
      </c>
      <c r="I24" s="692" t="s">
        <v>291</v>
      </c>
      <c r="J24" s="527" t="s">
        <v>79</v>
      </c>
      <c r="K24" s="525" t="s">
        <v>79</v>
      </c>
      <c r="L24" s="526" t="s">
        <v>79</v>
      </c>
      <c r="M24" s="526" t="s">
        <v>79</v>
      </c>
      <c r="N24" s="527" t="s">
        <v>79</v>
      </c>
      <c r="O24" s="525" t="s">
        <v>79</v>
      </c>
      <c r="P24" s="526" t="s">
        <v>79</v>
      </c>
      <c r="Q24" s="526" t="s">
        <v>79</v>
      </c>
      <c r="R24" s="528" t="s">
        <v>15</v>
      </c>
      <c r="S24" s="528" t="s">
        <v>15</v>
      </c>
      <c r="T24" s="528" t="s">
        <v>16</v>
      </c>
      <c r="U24" s="528" t="s">
        <v>79</v>
      </c>
      <c r="V24" s="528" t="s">
        <v>79</v>
      </c>
      <c r="W24" s="528" t="s">
        <v>79</v>
      </c>
      <c r="X24" s="528" t="s">
        <v>79</v>
      </c>
      <c r="Y24" s="528" t="s">
        <v>79</v>
      </c>
      <c r="Z24" s="528" t="s">
        <v>79</v>
      </c>
      <c r="AA24" s="528" t="s">
        <v>79</v>
      </c>
      <c r="AB24" s="528" t="s">
        <v>79</v>
      </c>
      <c r="AC24" s="528" t="s">
        <v>79</v>
      </c>
      <c r="AD24" s="528" t="s">
        <v>507</v>
      </c>
      <c r="AE24" s="522" t="s">
        <v>17</v>
      </c>
      <c r="AF24" s="529" t="s">
        <v>17</v>
      </c>
      <c r="AG24" s="538" t="s">
        <v>78</v>
      </c>
      <c r="AH24" s="539" t="s">
        <v>78</v>
      </c>
      <c r="AI24" s="539" t="s">
        <v>78</v>
      </c>
      <c r="AJ24" s="540" t="s">
        <v>78</v>
      </c>
      <c r="AK24" s="538" t="s">
        <v>78</v>
      </c>
      <c r="AL24" s="539" t="s">
        <v>78</v>
      </c>
      <c r="AM24" s="539" t="s">
        <v>78</v>
      </c>
      <c r="AN24" s="539" t="s">
        <v>78</v>
      </c>
      <c r="AO24" s="529" t="s">
        <v>15</v>
      </c>
      <c r="AP24" s="530" t="s">
        <v>18</v>
      </c>
      <c r="AQ24" s="528" t="s">
        <v>18</v>
      </c>
      <c r="AR24" s="528" t="s">
        <v>18</v>
      </c>
      <c r="AS24" s="531" t="s">
        <v>80</v>
      </c>
      <c r="AT24" s="2903"/>
      <c r="AU24" s="2904"/>
      <c r="AV24" s="2904"/>
      <c r="AW24" s="2904"/>
      <c r="AX24" s="2904"/>
      <c r="AY24" s="2904"/>
      <c r="AZ24" s="2904"/>
      <c r="BA24" s="2904"/>
      <c r="BB24" s="2905"/>
    </row>
    <row r="25" spans="2:54" ht="19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 t="s">
        <v>56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2:54" s="5" customFormat="1" ht="21" customHeight="1">
      <c r="B26" s="2855" t="s">
        <v>607</v>
      </c>
      <c r="C26" s="2855"/>
      <c r="D26" s="2855"/>
      <c r="E26" s="2855"/>
      <c r="F26" s="2855"/>
      <c r="G26" s="2855"/>
      <c r="H26" s="2855"/>
      <c r="I26" s="2855"/>
      <c r="J26" s="2855"/>
      <c r="K26" s="2856"/>
      <c r="L26" s="2856"/>
      <c r="M26" s="2856"/>
      <c r="N26" s="2856"/>
      <c r="O26" s="2856"/>
      <c r="P26" s="2856"/>
      <c r="Q26" s="2856"/>
      <c r="R26" s="2856"/>
      <c r="S26" s="2856"/>
      <c r="T26" s="2856"/>
      <c r="U26" s="2856"/>
      <c r="V26" s="2856"/>
      <c r="W26" s="2856"/>
      <c r="X26" s="2856"/>
      <c r="Y26" s="2856"/>
      <c r="Z26" s="2856"/>
      <c r="AA26" s="2856"/>
      <c r="AB26" s="2856"/>
      <c r="AC26" s="2856"/>
      <c r="AD26" s="2856"/>
      <c r="AE26" s="2856"/>
      <c r="AF26" s="2856"/>
      <c r="AG26" s="2856"/>
      <c r="AH26" s="2856"/>
      <c r="AI26" s="2856"/>
      <c r="AJ26" s="2856"/>
      <c r="AK26" s="2856"/>
      <c r="AL26" s="2856"/>
      <c r="AM26" s="2856"/>
      <c r="AN26" s="2856"/>
      <c r="AO26" s="2856"/>
      <c r="AP26" s="2856"/>
      <c r="AQ26" s="2856"/>
      <c r="AR26" s="2856"/>
      <c r="AS26" s="2856"/>
      <c r="AT26" s="2856"/>
      <c r="AU26" s="2856"/>
      <c r="AV26" s="2856"/>
      <c r="AW26" s="419"/>
      <c r="AX26" s="419"/>
      <c r="AY26" s="419"/>
      <c r="AZ26" s="419"/>
      <c r="BA26" s="419"/>
      <c r="BB26" s="1"/>
    </row>
    <row r="27" spans="49:53" ht="15.75">
      <c r="AW27" s="419"/>
      <c r="AX27" s="419"/>
      <c r="AY27" s="419"/>
      <c r="AZ27" s="419"/>
      <c r="BA27" s="419"/>
    </row>
    <row r="28" spans="2:54" ht="21.75" customHeight="1">
      <c r="B28" s="420" t="s">
        <v>159</v>
      </c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2"/>
      <c r="AY28" s="422"/>
      <c r="AZ28" s="422"/>
      <c r="BA28" s="422"/>
      <c r="BB28" s="2"/>
    </row>
    <row r="29" spans="2:54" ht="22.5" customHeight="1">
      <c r="B29" s="2857" t="s">
        <v>2</v>
      </c>
      <c r="C29" s="2828"/>
      <c r="D29" s="2858" t="s">
        <v>19</v>
      </c>
      <c r="E29" s="2827"/>
      <c r="F29" s="2827"/>
      <c r="G29" s="2828"/>
      <c r="H29" s="2859" t="s">
        <v>604</v>
      </c>
      <c r="I29" s="2860"/>
      <c r="J29" s="2861"/>
      <c r="K29" s="2826" t="s">
        <v>20</v>
      </c>
      <c r="L29" s="2827"/>
      <c r="M29" s="2827"/>
      <c r="N29" s="2828"/>
      <c r="O29" s="2826" t="s">
        <v>146</v>
      </c>
      <c r="P29" s="2827"/>
      <c r="Q29" s="2828"/>
      <c r="R29" s="2826" t="s">
        <v>147</v>
      </c>
      <c r="S29" s="2872"/>
      <c r="T29" s="2873"/>
      <c r="U29" s="2826" t="s">
        <v>148</v>
      </c>
      <c r="V29" s="2827"/>
      <c r="W29" s="2828"/>
      <c r="X29" s="2826" t="s">
        <v>149</v>
      </c>
      <c r="Y29" s="2827"/>
      <c r="Z29" s="2828"/>
      <c r="AA29" s="423"/>
      <c r="AB29" s="2868" t="s">
        <v>150</v>
      </c>
      <c r="AC29" s="2869"/>
      <c r="AD29" s="2869"/>
      <c r="AE29" s="2869"/>
      <c r="AF29" s="2869"/>
      <c r="AG29" s="2780"/>
      <c r="AH29" s="2781"/>
      <c r="AI29" s="2838" t="s">
        <v>505</v>
      </c>
      <c r="AJ29" s="2839"/>
      <c r="AK29" s="2839"/>
      <c r="AL29" s="2840" t="s">
        <v>151</v>
      </c>
      <c r="AM29" s="2841"/>
      <c r="AN29" s="2842"/>
      <c r="AO29" s="424"/>
      <c r="AP29" s="2811" t="s">
        <v>152</v>
      </c>
      <c r="AQ29" s="2820"/>
      <c r="AR29" s="2820"/>
      <c r="AS29" s="2820"/>
      <c r="AT29" s="2846" t="s">
        <v>153</v>
      </c>
      <c r="AU29" s="2847"/>
      <c r="AV29" s="2847"/>
      <c r="AW29" s="2847"/>
      <c r="AX29" s="2848"/>
      <c r="AY29" s="2816" t="s">
        <v>505</v>
      </c>
      <c r="AZ29" s="2816"/>
      <c r="BA29" s="2816"/>
      <c r="BB29" s="2817"/>
    </row>
    <row r="30" spans="2:54" ht="26.25" customHeight="1">
      <c r="B30" s="2829"/>
      <c r="C30" s="2831"/>
      <c r="D30" s="2829"/>
      <c r="E30" s="2830"/>
      <c r="F30" s="2830"/>
      <c r="G30" s="2831"/>
      <c r="H30" s="2862"/>
      <c r="I30" s="2863"/>
      <c r="J30" s="2864"/>
      <c r="K30" s="2829"/>
      <c r="L30" s="2830"/>
      <c r="M30" s="2830"/>
      <c r="N30" s="2831"/>
      <c r="O30" s="2829"/>
      <c r="P30" s="2830"/>
      <c r="Q30" s="2831"/>
      <c r="R30" s="2874"/>
      <c r="S30" s="2875"/>
      <c r="T30" s="2876"/>
      <c r="U30" s="2829"/>
      <c r="V30" s="2830"/>
      <c r="W30" s="2831"/>
      <c r="X30" s="2829"/>
      <c r="Y30" s="2830"/>
      <c r="Z30" s="2831"/>
      <c r="AA30" s="423"/>
      <c r="AB30" s="2870"/>
      <c r="AC30" s="2871"/>
      <c r="AD30" s="2871"/>
      <c r="AE30" s="2871"/>
      <c r="AF30" s="2871"/>
      <c r="AG30" s="2783"/>
      <c r="AH30" s="2784"/>
      <c r="AI30" s="2839"/>
      <c r="AJ30" s="2839"/>
      <c r="AK30" s="2839"/>
      <c r="AL30" s="2843"/>
      <c r="AM30" s="2844"/>
      <c r="AN30" s="2845"/>
      <c r="AO30" s="424"/>
      <c r="AP30" s="2820"/>
      <c r="AQ30" s="2820"/>
      <c r="AR30" s="2820"/>
      <c r="AS30" s="2820"/>
      <c r="AT30" s="2849"/>
      <c r="AU30" s="2850"/>
      <c r="AV30" s="2850"/>
      <c r="AW30" s="2850"/>
      <c r="AX30" s="2851"/>
      <c r="AY30" s="2816"/>
      <c r="AZ30" s="2816"/>
      <c r="BA30" s="2816"/>
      <c r="BB30" s="2817"/>
    </row>
    <row r="31" spans="2:54" ht="38.25" customHeight="1">
      <c r="B31" s="2832"/>
      <c r="C31" s="2834"/>
      <c r="D31" s="2832"/>
      <c r="E31" s="2833"/>
      <c r="F31" s="2833"/>
      <c r="G31" s="2834"/>
      <c r="H31" s="2865"/>
      <c r="I31" s="2866"/>
      <c r="J31" s="2867"/>
      <c r="K31" s="2832"/>
      <c r="L31" s="2833"/>
      <c r="M31" s="2833"/>
      <c r="N31" s="2834"/>
      <c r="O31" s="2832"/>
      <c r="P31" s="2833"/>
      <c r="Q31" s="2834"/>
      <c r="R31" s="2877"/>
      <c r="S31" s="2878"/>
      <c r="T31" s="2879"/>
      <c r="U31" s="2832"/>
      <c r="V31" s="2833"/>
      <c r="W31" s="2834"/>
      <c r="X31" s="2832"/>
      <c r="Y31" s="2833"/>
      <c r="Z31" s="2834"/>
      <c r="AA31" s="423"/>
      <c r="AB31" s="2818" t="s">
        <v>154</v>
      </c>
      <c r="AC31" s="2819"/>
      <c r="AD31" s="2819"/>
      <c r="AE31" s="2819"/>
      <c r="AF31" s="2819"/>
      <c r="AG31" s="2757"/>
      <c r="AH31" s="2758"/>
      <c r="AI31" s="2762" t="s">
        <v>491</v>
      </c>
      <c r="AJ31" s="2809"/>
      <c r="AK31" s="2810"/>
      <c r="AL31" s="2811">
        <v>2</v>
      </c>
      <c r="AM31" s="2820"/>
      <c r="AN31" s="2820"/>
      <c r="AO31" s="424"/>
      <c r="AP31" s="2820"/>
      <c r="AQ31" s="2820"/>
      <c r="AR31" s="2820"/>
      <c r="AS31" s="2820"/>
      <c r="AT31" s="2849"/>
      <c r="AU31" s="2850"/>
      <c r="AV31" s="2850"/>
      <c r="AW31" s="2850"/>
      <c r="AX31" s="2851"/>
      <c r="AY31" s="2816"/>
      <c r="AZ31" s="2816"/>
      <c r="BA31" s="2816"/>
      <c r="BB31" s="2817"/>
    </row>
    <row r="32" spans="2:54" ht="45.75" customHeight="1">
      <c r="B32" s="2821">
        <v>1</v>
      </c>
      <c r="C32" s="2795"/>
      <c r="D32" s="2793">
        <v>34</v>
      </c>
      <c r="E32" s="2794"/>
      <c r="F32" s="2794"/>
      <c r="G32" s="2795"/>
      <c r="H32" s="2793">
        <v>6</v>
      </c>
      <c r="I32" s="2794"/>
      <c r="J32" s="2795"/>
      <c r="K32" s="2793">
        <v>2</v>
      </c>
      <c r="L32" s="2794"/>
      <c r="M32" s="2794"/>
      <c r="N32" s="2795"/>
      <c r="O32" s="2793"/>
      <c r="P32" s="2794"/>
      <c r="Q32" s="2795"/>
      <c r="R32" s="2796"/>
      <c r="S32" s="2749"/>
      <c r="T32" s="2750"/>
      <c r="U32" s="2822">
        <v>10</v>
      </c>
      <c r="V32" s="2823"/>
      <c r="W32" s="2824"/>
      <c r="X32" s="2822">
        <v>52</v>
      </c>
      <c r="Y32" s="2823"/>
      <c r="Z32" s="2825"/>
      <c r="AA32" s="423"/>
      <c r="AB32" s="2818" t="s">
        <v>160</v>
      </c>
      <c r="AC32" s="2819"/>
      <c r="AD32" s="2819"/>
      <c r="AE32" s="2819"/>
      <c r="AF32" s="2819"/>
      <c r="AG32" s="2757"/>
      <c r="AH32" s="2758"/>
      <c r="AI32" s="2762" t="s">
        <v>493</v>
      </c>
      <c r="AJ32" s="2809"/>
      <c r="AK32" s="2810"/>
      <c r="AL32" s="2811">
        <v>2</v>
      </c>
      <c r="AM32" s="2820"/>
      <c r="AN32" s="2820"/>
      <c r="AO32" s="424"/>
      <c r="AP32" s="2820"/>
      <c r="AQ32" s="2820"/>
      <c r="AR32" s="2820"/>
      <c r="AS32" s="2820"/>
      <c r="AT32" s="2852"/>
      <c r="AU32" s="2853"/>
      <c r="AV32" s="2853"/>
      <c r="AW32" s="2853"/>
      <c r="AX32" s="2854"/>
      <c r="AY32" s="2816"/>
      <c r="AZ32" s="2816"/>
      <c r="BA32" s="2816"/>
      <c r="BB32" s="2817"/>
    </row>
    <row r="33" spans="2:54" ht="36.75" customHeight="1">
      <c r="B33" s="2777">
        <v>2</v>
      </c>
      <c r="C33" s="2772"/>
      <c r="D33" s="2793">
        <v>34</v>
      </c>
      <c r="E33" s="2794"/>
      <c r="F33" s="2794"/>
      <c r="G33" s="2795"/>
      <c r="H33" s="2770">
        <v>6</v>
      </c>
      <c r="I33" s="2771"/>
      <c r="J33" s="2772"/>
      <c r="K33" s="2770">
        <v>2</v>
      </c>
      <c r="L33" s="2771"/>
      <c r="M33" s="2771"/>
      <c r="N33" s="2772"/>
      <c r="O33" s="2770"/>
      <c r="P33" s="2771"/>
      <c r="Q33" s="2772"/>
      <c r="R33" s="2796"/>
      <c r="S33" s="2749"/>
      <c r="T33" s="2750"/>
      <c r="U33" s="2751">
        <v>10</v>
      </c>
      <c r="V33" s="2752"/>
      <c r="W33" s="2753"/>
      <c r="X33" s="2751">
        <v>52</v>
      </c>
      <c r="Y33" s="2752"/>
      <c r="Z33" s="2755"/>
      <c r="AA33" s="423"/>
      <c r="AB33" s="2779" t="s">
        <v>155</v>
      </c>
      <c r="AC33" s="2780"/>
      <c r="AD33" s="2780"/>
      <c r="AE33" s="2780"/>
      <c r="AF33" s="2780"/>
      <c r="AG33" s="2780"/>
      <c r="AH33" s="2781"/>
      <c r="AI33" s="2813" t="s">
        <v>495</v>
      </c>
      <c r="AJ33" s="2801"/>
      <c r="AK33" s="2802"/>
      <c r="AL33" s="2800">
        <v>1</v>
      </c>
      <c r="AM33" s="2801"/>
      <c r="AN33" s="2802"/>
      <c r="AO33" s="424"/>
      <c r="AP33" s="2811" t="s">
        <v>383</v>
      </c>
      <c r="AQ33" s="2812"/>
      <c r="AR33" s="2812"/>
      <c r="AS33" s="2812"/>
      <c r="AT33" s="2785" t="s">
        <v>384</v>
      </c>
      <c r="AU33" s="2801"/>
      <c r="AV33" s="2801"/>
      <c r="AW33" s="2801"/>
      <c r="AX33" s="2802"/>
      <c r="AY33" s="2785" t="s">
        <v>497</v>
      </c>
      <c r="AZ33" s="2786"/>
      <c r="BA33" s="2786"/>
      <c r="BB33" s="2787"/>
    </row>
    <row r="34" spans="2:54" ht="21.75" customHeight="1">
      <c r="B34" s="2777">
        <v>3</v>
      </c>
      <c r="C34" s="2772"/>
      <c r="D34" s="2793">
        <v>34</v>
      </c>
      <c r="E34" s="2794"/>
      <c r="F34" s="2794"/>
      <c r="G34" s="2795"/>
      <c r="H34" s="2770">
        <v>6</v>
      </c>
      <c r="I34" s="2771"/>
      <c r="J34" s="2772"/>
      <c r="K34" s="2770">
        <v>1</v>
      </c>
      <c r="L34" s="2771"/>
      <c r="M34" s="2771"/>
      <c r="N34" s="2772"/>
      <c r="O34" s="2770"/>
      <c r="P34" s="2771"/>
      <c r="Q34" s="2772"/>
      <c r="R34" s="2796"/>
      <c r="S34" s="2749"/>
      <c r="T34" s="2750"/>
      <c r="U34" s="2751">
        <v>11</v>
      </c>
      <c r="V34" s="2752"/>
      <c r="W34" s="2753"/>
      <c r="X34" s="2751">
        <v>52</v>
      </c>
      <c r="Y34" s="2752"/>
      <c r="Z34" s="2755"/>
      <c r="AA34" s="423"/>
      <c r="AB34" s="2782"/>
      <c r="AC34" s="2783"/>
      <c r="AD34" s="2783"/>
      <c r="AE34" s="2783"/>
      <c r="AF34" s="2783"/>
      <c r="AG34" s="2783"/>
      <c r="AH34" s="2784"/>
      <c r="AI34" s="2803">
        <v>7</v>
      </c>
      <c r="AJ34" s="2814"/>
      <c r="AK34" s="2815"/>
      <c r="AL34" s="2803" t="s">
        <v>292</v>
      </c>
      <c r="AM34" s="2804"/>
      <c r="AN34" s="2805"/>
      <c r="AO34" s="424"/>
      <c r="AP34" s="2812"/>
      <c r="AQ34" s="2812"/>
      <c r="AR34" s="2812"/>
      <c r="AS34" s="2812"/>
      <c r="AT34" s="2806"/>
      <c r="AU34" s="2746"/>
      <c r="AV34" s="2746"/>
      <c r="AW34" s="2746"/>
      <c r="AX34" s="2807"/>
      <c r="AY34" s="2788"/>
      <c r="AZ34" s="2747"/>
      <c r="BA34" s="2747"/>
      <c r="BB34" s="2789"/>
    </row>
    <row r="35" spans="2:54" ht="25.5" customHeight="1">
      <c r="B35" s="2777">
        <v>4</v>
      </c>
      <c r="C35" s="2772"/>
      <c r="D35" s="2797" t="s">
        <v>156</v>
      </c>
      <c r="E35" s="2798"/>
      <c r="F35" s="2798"/>
      <c r="G35" s="2799"/>
      <c r="H35" s="2770">
        <v>4</v>
      </c>
      <c r="I35" s="2771"/>
      <c r="J35" s="2772"/>
      <c r="K35" s="2751" t="s">
        <v>605</v>
      </c>
      <c r="L35" s="2778"/>
      <c r="M35" s="2778"/>
      <c r="N35" s="2766"/>
      <c r="O35" s="2774" t="s">
        <v>161</v>
      </c>
      <c r="P35" s="2775"/>
      <c r="Q35" s="2776"/>
      <c r="R35" s="2748">
        <v>1</v>
      </c>
      <c r="S35" s="2749"/>
      <c r="T35" s="2750"/>
      <c r="U35" s="2754" t="s">
        <v>288</v>
      </c>
      <c r="V35" s="2752"/>
      <c r="W35" s="2753"/>
      <c r="X35" s="2754" t="s">
        <v>289</v>
      </c>
      <c r="Y35" s="2752"/>
      <c r="Z35" s="2755"/>
      <c r="AA35" s="423"/>
      <c r="AB35" s="2756" t="s">
        <v>157</v>
      </c>
      <c r="AC35" s="2757"/>
      <c r="AD35" s="2757"/>
      <c r="AE35" s="2757"/>
      <c r="AF35" s="2757"/>
      <c r="AG35" s="2757"/>
      <c r="AH35" s="2758"/>
      <c r="AI35" s="2762" t="s">
        <v>497</v>
      </c>
      <c r="AJ35" s="2809"/>
      <c r="AK35" s="2810"/>
      <c r="AL35" s="2762" t="s">
        <v>105</v>
      </c>
      <c r="AM35" s="2809"/>
      <c r="AN35" s="2810"/>
      <c r="AO35" s="425"/>
      <c r="AP35" s="2812"/>
      <c r="AQ35" s="2812"/>
      <c r="AR35" s="2812"/>
      <c r="AS35" s="2812"/>
      <c r="AT35" s="2808"/>
      <c r="AU35" s="2804"/>
      <c r="AV35" s="2804"/>
      <c r="AW35" s="2804"/>
      <c r="AX35" s="2805"/>
      <c r="AY35" s="2790"/>
      <c r="AZ35" s="2791"/>
      <c r="BA35" s="2791"/>
      <c r="BB35" s="2792"/>
    </row>
    <row r="36" spans="2:54" ht="33" customHeight="1">
      <c r="B36" s="2765" t="s">
        <v>22</v>
      </c>
      <c r="C36" s="2766"/>
      <c r="D36" s="2767" t="s">
        <v>609</v>
      </c>
      <c r="E36" s="2768"/>
      <c r="F36" s="2768"/>
      <c r="G36" s="2769"/>
      <c r="H36" s="2770">
        <v>22</v>
      </c>
      <c r="I36" s="2771"/>
      <c r="J36" s="2772"/>
      <c r="K36" s="2773" t="s">
        <v>606</v>
      </c>
      <c r="L36" s="2771"/>
      <c r="M36" s="2771"/>
      <c r="N36" s="2772"/>
      <c r="O36" s="2774" t="s">
        <v>161</v>
      </c>
      <c r="P36" s="2775"/>
      <c r="Q36" s="2776"/>
      <c r="R36" s="2748">
        <v>1</v>
      </c>
      <c r="S36" s="2749"/>
      <c r="T36" s="2750"/>
      <c r="U36" s="2751">
        <v>30</v>
      </c>
      <c r="V36" s="2752"/>
      <c r="W36" s="2753"/>
      <c r="X36" s="2754" t="s">
        <v>158</v>
      </c>
      <c r="Y36" s="2752"/>
      <c r="Z36" s="2755"/>
      <c r="AA36" s="423"/>
      <c r="AB36" s="2756" t="s">
        <v>21</v>
      </c>
      <c r="AC36" s="2757"/>
      <c r="AD36" s="2757"/>
      <c r="AE36" s="2757"/>
      <c r="AF36" s="2757"/>
      <c r="AG36" s="2757"/>
      <c r="AH36" s="2758"/>
      <c r="AI36" s="2759" t="s">
        <v>497</v>
      </c>
      <c r="AJ36" s="2760"/>
      <c r="AK36" s="2761"/>
      <c r="AL36" s="2762" t="s">
        <v>161</v>
      </c>
      <c r="AM36" s="2763"/>
      <c r="AN36" s="2764"/>
      <c r="AO36" s="426"/>
      <c r="AP36" s="2743"/>
      <c r="AQ36" s="2744"/>
      <c r="AR36" s="2744"/>
      <c r="AS36" s="2744"/>
      <c r="AT36" s="2745"/>
      <c r="AU36" s="2746"/>
      <c r="AV36" s="2746"/>
      <c r="AW36" s="2746"/>
      <c r="AX36" s="2746"/>
      <c r="AY36" s="2745"/>
      <c r="AZ36" s="2745"/>
      <c r="BA36" s="2745"/>
      <c r="BB36" s="2747"/>
    </row>
    <row r="38" spans="4:26" ht="18.75" customHeight="1">
      <c r="D38" s="237" t="s">
        <v>27</v>
      </c>
      <c r="E38" s="2742" t="s">
        <v>106</v>
      </c>
      <c r="F38" s="2742"/>
      <c r="G38" s="2742"/>
      <c r="H38" s="2742"/>
      <c r="I38" s="2742"/>
      <c r="J38" s="2742"/>
      <c r="K38" s="2742"/>
      <c r="L38" s="2742"/>
      <c r="M38" s="2742"/>
      <c r="N38" s="2742"/>
      <c r="O38" s="2742"/>
      <c r="P38" s="2742"/>
      <c r="Q38" s="2742"/>
      <c r="R38" s="2742"/>
      <c r="S38" s="2742"/>
      <c r="T38" s="2742"/>
      <c r="U38" s="2742"/>
      <c r="V38" s="2742"/>
      <c r="W38" s="2742"/>
      <c r="X38" s="2742"/>
      <c r="Y38" s="2742"/>
      <c r="Z38" s="2742"/>
    </row>
  </sheetData>
  <sheetProtection selectLockedCells="1" selectUnlockedCells="1"/>
  <mergeCells count="118">
    <mergeCell ref="AT24:BB24"/>
    <mergeCell ref="Q11:AN11"/>
    <mergeCell ref="Q12:AN12"/>
    <mergeCell ref="Q14:AN14"/>
    <mergeCell ref="Q13:AO13"/>
    <mergeCell ref="T19:X19"/>
    <mergeCell ref="Y19:AB19"/>
    <mergeCell ref="AK19:AO19"/>
    <mergeCell ref="AT19:AX19"/>
    <mergeCell ref="AO10:BB11"/>
    <mergeCell ref="B2:P2"/>
    <mergeCell ref="B3:P3"/>
    <mergeCell ref="B4:P4"/>
    <mergeCell ref="B5:P5"/>
    <mergeCell ref="AO5:BB6"/>
    <mergeCell ref="B6:P6"/>
    <mergeCell ref="Q4:AM4"/>
    <mergeCell ref="Q2:AM2"/>
    <mergeCell ref="AO3:BB4"/>
    <mergeCell ref="Q7:AO7"/>
    <mergeCell ref="AP7:BB7"/>
    <mergeCell ref="B8:P8"/>
    <mergeCell ref="Q8:AN8"/>
    <mergeCell ref="Q9:AB9"/>
    <mergeCell ref="AO8:BB9"/>
    <mergeCell ref="B9:P9"/>
    <mergeCell ref="AP15:BB15"/>
    <mergeCell ref="B17:BB17"/>
    <mergeCell ref="B19:B20"/>
    <mergeCell ref="C19:F19"/>
    <mergeCell ref="G19:J19"/>
    <mergeCell ref="K19:N19"/>
    <mergeCell ref="O19:S19"/>
    <mergeCell ref="AY19:BB19"/>
    <mergeCell ref="X29:Z31"/>
    <mergeCell ref="U29:W31"/>
    <mergeCell ref="AL32:AN32"/>
    <mergeCell ref="O29:Q31"/>
    <mergeCell ref="R29:T31"/>
    <mergeCell ref="Q10:AL10"/>
    <mergeCell ref="AC19:AF19"/>
    <mergeCell ref="AG19:AJ19"/>
    <mergeCell ref="Q15:AO15"/>
    <mergeCell ref="AT29:AX32"/>
    <mergeCell ref="B26:AV26"/>
    <mergeCell ref="B29:C31"/>
    <mergeCell ref="D29:G31"/>
    <mergeCell ref="D32:G32"/>
    <mergeCell ref="H32:J32"/>
    <mergeCell ref="K32:N32"/>
    <mergeCell ref="O32:Q32"/>
    <mergeCell ref="H29:J31"/>
    <mergeCell ref="AB29:AH30"/>
    <mergeCell ref="B33:C33"/>
    <mergeCell ref="D33:G33"/>
    <mergeCell ref="H33:J33"/>
    <mergeCell ref="K33:N33"/>
    <mergeCell ref="O33:Q33"/>
    <mergeCell ref="AP19:AS19"/>
    <mergeCell ref="AI29:AK30"/>
    <mergeCell ref="AL29:AN30"/>
    <mergeCell ref="AP29:AS32"/>
    <mergeCell ref="R32:T32"/>
    <mergeCell ref="AY29:BB32"/>
    <mergeCell ref="AB31:AH31"/>
    <mergeCell ref="AI31:AK31"/>
    <mergeCell ref="AL31:AN31"/>
    <mergeCell ref="B32:C32"/>
    <mergeCell ref="U32:W32"/>
    <mergeCell ref="X32:Z32"/>
    <mergeCell ref="AB32:AH32"/>
    <mergeCell ref="AI32:AK32"/>
    <mergeCell ref="K29:N31"/>
    <mergeCell ref="AL33:AN33"/>
    <mergeCell ref="AL34:AN34"/>
    <mergeCell ref="AT33:AX35"/>
    <mergeCell ref="AB35:AH35"/>
    <mergeCell ref="AI35:AK35"/>
    <mergeCell ref="AL35:AN35"/>
    <mergeCell ref="AP33:AS35"/>
    <mergeCell ref="AI33:AK33"/>
    <mergeCell ref="AI34:AK34"/>
    <mergeCell ref="AY33:BB35"/>
    <mergeCell ref="B34:C34"/>
    <mergeCell ref="D34:G34"/>
    <mergeCell ref="H34:J34"/>
    <mergeCell ref="K34:N34"/>
    <mergeCell ref="O34:Q34"/>
    <mergeCell ref="R34:T34"/>
    <mergeCell ref="R33:T33"/>
    <mergeCell ref="U33:W33"/>
    <mergeCell ref="D35:G35"/>
    <mergeCell ref="X33:Z33"/>
    <mergeCell ref="AB33:AH34"/>
    <mergeCell ref="R35:T35"/>
    <mergeCell ref="U35:W35"/>
    <mergeCell ref="X34:Z34"/>
    <mergeCell ref="X35:Z35"/>
    <mergeCell ref="U34:W34"/>
    <mergeCell ref="B36:C36"/>
    <mergeCell ref="D36:G36"/>
    <mergeCell ref="H36:J36"/>
    <mergeCell ref="K36:N36"/>
    <mergeCell ref="O36:Q36"/>
    <mergeCell ref="B35:C35"/>
    <mergeCell ref="H35:J35"/>
    <mergeCell ref="K35:N35"/>
    <mergeCell ref="O35:Q35"/>
    <mergeCell ref="E38:Z38"/>
    <mergeCell ref="AP36:AS36"/>
    <mergeCell ref="AT36:AX36"/>
    <mergeCell ref="AY36:BB36"/>
    <mergeCell ref="R36:T36"/>
    <mergeCell ref="U36:W36"/>
    <mergeCell ref="X36:Z36"/>
    <mergeCell ref="AB36:AH36"/>
    <mergeCell ref="AI36:AK36"/>
    <mergeCell ref="AL36:AN36"/>
  </mergeCells>
  <printOptions/>
  <pageMargins left="0.39375" right="0.31" top="0.5" bottom="0.39375" header="0.5118055555555555" footer="0.5118055555555555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E217"/>
  <sheetViews>
    <sheetView tabSelected="1" zoomScale="80" zoomScaleNormal="80" zoomScalePageLayoutView="0" workbookViewId="0" topLeftCell="A155">
      <selection activeCell="D168" sqref="D168"/>
    </sheetView>
  </sheetViews>
  <sheetFormatPr defaultColWidth="9.00390625" defaultRowHeight="12.75" outlineLevelCol="2"/>
  <cols>
    <col min="1" max="1" width="11.125" style="1963" customWidth="1"/>
    <col min="2" max="2" width="39.625" style="1963" customWidth="1"/>
    <col min="3" max="3" width="6.375" style="1963" customWidth="1"/>
    <col min="4" max="4" width="11.875" style="1963" customWidth="1"/>
    <col min="5" max="6" width="5.375" style="1963" customWidth="1"/>
    <col min="7" max="7" width="8.375" style="1963" customWidth="1"/>
    <col min="8" max="8" width="9.625" style="1963" customWidth="1" outlineLevel="2"/>
    <col min="9" max="9" width="9.375" style="1963" customWidth="1" outlineLevel="2"/>
    <col min="10" max="10" width="8.375" style="1963" customWidth="1" outlineLevel="2"/>
    <col min="11" max="11" width="8.625" style="1963" customWidth="1" outlineLevel="2"/>
    <col min="12" max="12" width="8.375" style="1963" customWidth="1" outlineLevel="2"/>
    <col min="13" max="13" width="9.625" style="1963" customWidth="1" outlineLevel="2"/>
    <col min="14" max="14" width="8.625" style="1963" customWidth="1" outlineLevel="2"/>
    <col min="15" max="15" width="7.375" style="1963" customWidth="1" outlineLevel="2"/>
    <col min="16" max="16" width="6.375" style="1963" customWidth="1" outlineLevel="2"/>
    <col min="17" max="17" width="8.375" style="1963" customWidth="1" outlineLevel="2"/>
    <col min="18" max="18" width="6.625" style="1963" customWidth="1" outlineLevel="2"/>
    <col min="19" max="19" width="6.375" style="1963" customWidth="1" outlineLevel="2"/>
    <col min="20" max="20" width="8.375" style="1963" customWidth="1" outlineLevel="2"/>
    <col min="21" max="22" width="6.625" style="1963" customWidth="1" outlineLevel="2"/>
    <col min="23" max="24" width="6.375" style="1963" customWidth="1" outlineLevel="2"/>
    <col min="25" max="25" width="10.75390625" style="1963" customWidth="1" outlineLevel="2"/>
    <col min="26" max="26" width="9.125" style="0" customWidth="1"/>
    <col min="27" max="33" width="9.125" style="0" hidden="1" customWidth="1"/>
    <col min="34" max="34" width="4.375" style="0" hidden="1" customWidth="1"/>
    <col min="35" max="36" width="8.375" style="0" hidden="1" customWidth="1"/>
    <col min="37" max="37" width="8.625" style="1383" hidden="1" customWidth="1" outlineLevel="1"/>
    <col min="38" max="38" width="8.875" style="1383" hidden="1" customWidth="1" outlineLevel="1"/>
    <col min="39" max="39" width="9.25390625" style="1383" hidden="1" customWidth="1" outlineLevel="1"/>
    <col min="40" max="40" width="8.375" style="1383" hidden="1" customWidth="1" outlineLevel="1"/>
    <col min="41" max="41" width="9.125" style="1383" hidden="1" customWidth="1" outlineLevel="1"/>
    <col min="42" max="42" width="8.375" style="1383" hidden="1" customWidth="1" outlineLevel="1"/>
    <col min="43" max="43" width="7.25390625" style="1383" hidden="1" customWidth="1" outlineLevel="1"/>
    <col min="44" max="44" width="7.375" style="0" hidden="1" customWidth="1" outlineLevel="1"/>
    <col min="45" max="45" width="7.00390625" style="0" hidden="1" customWidth="1"/>
    <col min="46" max="49" width="9.375" style="0" hidden="1" customWidth="1"/>
    <col min="50" max="63" width="0" style="0" hidden="1" customWidth="1"/>
  </cols>
  <sheetData>
    <row r="1" spans="1:49" ht="31.5" customHeight="1" thickBot="1">
      <c r="A1" s="2913" t="s">
        <v>518</v>
      </c>
      <c r="B1" s="2914"/>
      <c r="C1" s="2914"/>
      <c r="D1" s="2914"/>
      <c r="E1" s="2914"/>
      <c r="F1" s="2914"/>
      <c r="G1" s="2914"/>
      <c r="H1" s="2914"/>
      <c r="I1" s="2914"/>
      <c r="J1" s="2914"/>
      <c r="K1" s="2914"/>
      <c r="L1" s="2914"/>
      <c r="M1" s="2914"/>
      <c r="N1" s="2914"/>
      <c r="O1" s="2914"/>
      <c r="P1" s="2914"/>
      <c r="Q1" s="2914"/>
      <c r="R1" s="2914"/>
      <c r="S1" s="2914"/>
      <c r="T1" s="2914"/>
      <c r="U1" s="2914"/>
      <c r="V1" s="2914"/>
      <c r="W1" s="2914"/>
      <c r="X1" s="2914"/>
      <c r="Y1" s="2914"/>
      <c r="Z1" s="1201"/>
      <c r="AA1" s="1201"/>
      <c r="AB1" s="1201"/>
      <c r="AC1" s="1201"/>
      <c r="AD1" s="1201"/>
      <c r="AE1" s="1201"/>
      <c r="AF1" s="1201"/>
      <c r="AG1" s="1201"/>
      <c r="AH1" s="1201"/>
      <c r="AI1" s="1201"/>
      <c r="AJ1" s="1201"/>
      <c r="AK1" s="1376"/>
      <c r="AL1" s="1362"/>
      <c r="AM1" s="1362"/>
      <c r="AN1" s="1362"/>
      <c r="AO1" s="1362"/>
      <c r="AP1" s="1362"/>
      <c r="AQ1" s="1362"/>
      <c r="AR1" s="1202"/>
      <c r="AS1" s="1202"/>
      <c r="AT1" s="1202"/>
      <c r="AU1" s="1202"/>
      <c r="AV1" s="1202"/>
      <c r="AW1" s="1202"/>
    </row>
    <row r="2" spans="1:49" ht="16.5" thickBot="1">
      <c r="A2" s="2915" t="s">
        <v>167</v>
      </c>
      <c r="B2" s="2918" t="s">
        <v>28</v>
      </c>
      <c r="C2" s="2920" t="s">
        <v>29</v>
      </c>
      <c r="D2" s="2920"/>
      <c r="E2" s="2922" t="s">
        <v>65</v>
      </c>
      <c r="F2" s="2922" t="s">
        <v>30</v>
      </c>
      <c r="G2" s="2924" t="s">
        <v>31</v>
      </c>
      <c r="H2" s="2926" t="s">
        <v>32</v>
      </c>
      <c r="I2" s="2927"/>
      <c r="J2" s="2927"/>
      <c r="K2" s="2927"/>
      <c r="L2" s="2928"/>
      <c r="M2" s="1416"/>
      <c r="N2" s="2929" t="s">
        <v>33</v>
      </c>
      <c r="O2" s="2930"/>
      <c r="P2" s="2930"/>
      <c r="Q2" s="2930"/>
      <c r="R2" s="2930"/>
      <c r="S2" s="2930"/>
      <c r="T2" s="2930"/>
      <c r="U2" s="2930"/>
      <c r="V2" s="2930"/>
      <c r="W2" s="2930"/>
      <c r="X2" s="2930"/>
      <c r="Y2" s="2931"/>
      <c r="Z2" s="1203"/>
      <c r="AA2" s="1203"/>
      <c r="AB2" s="1203"/>
      <c r="AC2" s="1203"/>
      <c r="AD2" s="1203"/>
      <c r="AE2" s="1203"/>
      <c r="AF2" s="1203"/>
      <c r="AG2" s="1203"/>
      <c r="AH2" s="1203"/>
      <c r="AI2" s="1203"/>
      <c r="AJ2" s="1203"/>
      <c r="AK2" s="1377"/>
      <c r="AL2" s="1377"/>
      <c r="AM2" s="1362"/>
      <c r="AN2" s="1362"/>
      <c r="AO2" s="1362"/>
      <c r="AP2" s="1362"/>
      <c r="AQ2" s="1362"/>
      <c r="AR2" s="1202"/>
      <c r="AS2" s="1202"/>
      <c r="AT2" s="1202"/>
      <c r="AU2" s="1202"/>
      <c r="AV2" s="1202"/>
      <c r="AW2" s="1202"/>
    </row>
    <row r="3" spans="1:49" ht="23.25">
      <c r="A3" s="2916"/>
      <c r="B3" s="2919"/>
      <c r="C3" s="2921"/>
      <c r="D3" s="2921"/>
      <c r="E3" s="2923"/>
      <c r="F3" s="2923"/>
      <c r="G3" s="2925"/>
      <c r="H3" s="2932" t="s">
        <v>34</v>
      </c>
      <c r="I3" s="2933" t="s">
        <v>35</v>
      </c>
      <c r="J3" s="2934"/>
      <c r="K3" s="2934"/>
      <c r="L3" s="2935"/>
      <c r="M3" s="2936" t="s">
        <v>36</v>
      </c>
      <c r="N3" s="1417"/>
      <c r="O3" s="1418"/>
      <c r="P3" s="1418"/>
      <c r="Q3" s="1419"/>
      <c r="R3" s="1419"/>
      <c r="S3" s="1419"/>
      <c r="T3" s="1419"/>
      <c r="U3" s="1419"/>
      <c r="V3" s="1419"/>
      <c r="W3" s="1419"/>
      <c r="X3" s="1419"/>
      <c r="Y3" s="1420"/>
      <c r="Z3" s="1203"/>
      <c r="AA3" s="1203"/>
      <c r="AB3" s="1203"/>
      <c r="AC3" s="1203"/>
      <c r="AD3" s="1203"/>
      <c r="AE3" s="1203"/>
      <c r="AF3" s="1203"/>
      <c r="AG3" s="1203"/>
      <c r="AH3" s="1203"/>
      <c r="AJ3" s="1203"/>
      <c r="AK3" s="3026" t="s">
        <v>593</v>
      </c>
      <c r="AL3" s="3026"/>
      <c r="AM3" s="3026"/>
      <c r="AN3" s="3026"/>
      <c r="AO3" s="1362"/>
      <c r="AP3" s="1362"/>
      <c r="AQ3" s="1362"/>
      <c r="AR3" s="1202"/>
      <c r="AS3" s="1202"/>
      <c r="AT3" s="1202"/>
      <c r="AU3" s="1202"/>
      <c r="AV3" s="1202"/>
      <c r="AW3" s="1202"/>
    </row>
    <row r="4" spans="1:49" ht="15.75">
      <c r="A4" s="2916"/>
      <c r="B4" s="2919"/>
      <c r="C4" s="2937" t="s">
        <v>37</v>
      </c>
      <c r="D4" s="2937" t="s">
        <v>38</v>
      </c>
      <c r="E4" s="2923"/>
      <c r="F4" s="2923"/>
      <c r="G4" s="2925"/>
      <c r="H4" s="2932"/>
      <c r="I4" s="2937" t="s">
        <v>60</v>
      </c>
      <c r="J4" s="2937" t="s">
        <v>39</v>
      </c>
      <c r="K4" s="2937" t="s">
        <v>40</v>
      </c>
      <c r="L4" s="2937" t="s">
        <v>41</v>
      </c>
      <c r="M4" s="2936"/>
      <c r="N4" s="2938" t="s">
        <v>42</v>
      </c>
      <c r="O4" s="2939"/>
      <c r="P4" s="2940"/>
      <c r="Q4" s="2941" t="s">
        <v>43</v>
      </c>
      <c r="R4" s="2934"/>
      <c r="S4" s="2935"/>
      <c r="T4" s="2933" t="s">
        <v>44</v>
      </c>
      <c r="U4" s="2934"/>
      <c r="V4" s="2935"/>
      <c r="W4" s="2933" t="s">
        <v>45</v>
      </c>
      <c r="X4" s="2934"/>
      <c r="Y4" s="2942"/>
      <c r="Z4" s="1203"/>
      <c r="AA4" s="1203"/>
      <c r="AB4" s="1203"/>
      <c r="AC4" s="1203"/>
      <c r="AD4" s="1203"/>
      <c r="AE4" s="1203"/>
      <c r="AF4" s="1203"/>
      <c r="AG4" s="1203"/>
      <c r="AH4" s="1203"/>
      <c r="AI4" s="1203"/>
      <c r="AJ4" s="1203"/>
      <c r="AK4" s="1377"/>
      <c r="AL4" s="1362"/>
      <c r="AM4" s="1362"/>
      <c r="AN4" s="1362"/>
      <c r="AO4" s="1362"/>
      <c r="AP4" s="1362"/>
      <c r="AQ4" s="1362"/>
      <c r="AR4" s="1202"/>
      <c r="AS4" s="1202"/>
      <c r="AT4" s="1202"/>
      <c r="AU4" s="1202"/>
      <c r="AV4" s="1202"/>
      <c r="AW4" s="1202"/>
    </row>
    <row r="5" spans="1:49" ht="15.75">
      <c r="A5" s="2916"/>
      <c r="B5" s="2919"/>
      <c r="C5" s="2937"/>
      <c r="D5" s="2937"/>
      <c r="E5" s="2923"/>
      <c r="F5" s="2923"/>
      <c r="G5" s="2925"/>
      <c r="H5" s="2932"/>
      <c r="I5" s="2937"/>
      <c r="J5" s="2937"/>
      <c r="K5" s="2937"/>
      <c r="L5" s="2937"/>
      <c r="M5" s="2936"/>
      <c r="N5" s="1421">
        <v>1</v>
      </c>
      <c r="O5" s="1422" t="s">
        <v>490</v>
      </c>
      <c r="P5" s="1422" t="s">
        <v>491</v>
      </c>
      <c r="Q5" s="1423">
        <v>3</v>
      </c>
      <c r="R5" s="1423" t="s">
        <v>492</v>
      </c>
      <c r="S5" s="1423" t="s">
        <v>493</v>
      </c>
      <c r="T5" s="1423">
        <v>5</v>
      </c>
      <c r="U5" s="1423" t="s">
        <v>494</v>
      </c>
      <c r="V5" s="1423" t="s">
        <v>495</v>
      </c>
      <c r="W5" s="1423">
        <v>7</v>
      </c>
      <c r="X5" s="1423" t="s">
        <v>496</v>
      </c>
      <c r="Y5" s="1424" t="s">
        <v>497</v>
      </c>
      <c r="Z5" s="1204"/>
      <c r="AA5" s="1204"/>
      <c r="AB5" s="1204"/>
      <c r="AC5" s="1204"/>
      <c r="AD5" s="1204"/>
      <c r="AE5" s="1204"/>
      <c r="AF5" s="1204"/>
      <c r="AG5" s="1204"/>
      <c r="AH5" s="1204"/>
      <c r="AI5" s="1204"/>
      <c r="AJ5" s="1204"/>
      <c r="AK5" s="1378"/>
      <c r="AL5" s="1362"/>
      <c r="AM5" s="1362"/>
      <c r="AN5" s="1362"/>
      <c r="AO5" s="1362"/>
      <c r="AP5" s="1362"/>
      <c r="AQ5" s="1362"/>
      <c r="AR5" s="1202"/>
      <c r="AS5" s="1202"/>
      <c r="AT5" s="1202"/>
      <c r="AU5" s="1202"/>
      <c r="AV5" s="1202"/>
      <c r="AW5" s="1202"/>
    </row>
    <row r="6" spans="1:49" ht="15.75">
      <c r="A6" s="2916"/>
      <c r="B6" s="2919"/>
      <c r="C6" s="2937"/>
      <c r="D6" s="2937"/>
      <c r="E6" s="2923"/>
      <c r="F6" s="2923"/>
      <c r="G6" s="2925"/>
      <c r="H6" s="2932"/>
      <c r="I6" s="2937"/>
      <c r="J6" s="2937"/>
      <c r="K6" s="2937"/>
      <c r="L6" s="2937"/>
      <c r="M6" s="2936"/>
      <c r="N6" s="2943" t="s">
        <v>85</v>
      </c>
      <c r="O6" s="2934"/>
      <c r="P6" s="2934"/>
      <c r="Q6" s="2934"/>
      <c r="R6" s="2934"/>
      <c r="S6" s="2934"/>
      <c r="T6" s="2934"/>
      <c r="U6" s="2934"/>
      <c r="V6" s="2934"/>
      <c r="W6" s="2934"/>
      <c r="X6" s="2934"/>
      <c r="Y6" s="2942"/>
      <c r="Z6" s="1203"/>
      <c r="AA6" s="1203"/>
      <c r="AB6" s="1203"/>
      <c r="AC6" s="1203"/>
      <c r="AD6" s="1203"/>
      <c r="AE6" s="1203"/>
      <c r="AF6" s="1203"/>
      <c r="AG6" s="1203"/>
      <c r="AH6" s="1203"/>
      <c r="AI6" s="1203"/>
      <c r="AJ6" s="1203"/>
      <c r="AK6" s="1377"/>
      <c r="AL6" s="1362"/>
      <c r="AM6" s="1362"/>
      <c r="AN6" s="1362"/>
      <c r="AO6" s="1362"/>
      <c r="AP6" s="1362"/>
      <c r="AQ6" s="1362"/>
      <c r="AR6" s="1202"/>
      <c r="AS6" s="1202"/>
      <c r="AT6" s="1202"/>
      <c r="AU6" s="1202"/>
      <c r="AV6" s="1202"/>
      <c r="AW6" s="1202"/>
    </row>
    <row r="7" spans="1:49" ht="16.5" thickBot="1">
      <c r="A7" s="2917"/>
      <c r="B7" s="2919"/>
      <c r="C7" s="2937"/>
      <c r="D7" s="2937"/>
      <c r="E7" s="2923"/>
      <c r="F7" s="2923"/>
      <c r="G7" s="2925"/>
      <c r="H7" s="2932"/>
      <c r="I7" s="2937"/>
      <c r="J7" s="2937"/>
      <c r="K7" s="2937"/>
      <c r="L7" s="2937"/>
      <c r="M7" s="2936"/>
      <c r="N7" s="1425">
        <v>15</v>
      </c>
      <c r="O7" s="1423">
        <v>9</v>
      </c>
      <c r="P7" s="1423">
        <v>9</v>
      </c>
      <c r="Q7" s="1423">
        <v>15</v>
      </c>
      <c r="R7" s="1423">
        <v>9</v>
      </c>
      <c r="S7" s="1423">
        <v>9</v>
      </c>
      <c r="T7" s="1423">
        <v>15</v>
      </c>
      <c r="U7" s="1423">
        <v>9</v>
      </c>
      <c r="V7" s="1423">
        <v>9</v>
      </c>
      <c r="W7" s="1423">
        <v>15</v>
      </c>
      <c r="X7" s="1423">
        <v>9</v>
      </c>
      <c r="Y7" s="1424">
        <v>8</v>
      </c>
      <c r="Z7" s="1204"/>
      <c r="AA7" s="1204"/>
      <c r="AB7" s="1204"/>
      <c r="AC7" s="1204"/>
      <c r="AD7" s="1204"/>
      <c r="AE7" s="1204"/>
      <c r="AF7" s="1204"/>
      <c r="AG7" s="1204"/>
      <c r="AH7" s="1204"/>
      <c r="AI7" s="1204"/>
      <c r="AJ7" s="1204"/>
      <c r="AK7" s="1378"/>
      <c r="AL7" s="1362"/>
      <c r="AM7" s="1362"/>
      <c r="AN7" s="1362"/>
      <c r="AO7" s="1362"/>
      <c r="AP7" s="1362"/>
      <c r="AQ7" s="1362"/>
      <c r="AR7" s="1202"/>
      <c r="AS7" s="1202"/>
      <c r="AT7" s="1202"/>
      <c r="AU7" s="1202"/>
      <c r="AV7" s="1202"/>
      <c r="AW7" s="1202"/>
    </row>
    <row r="8" spans="1:49" ht="16.5" thickBot="1">
      <c r="A8" s="1426">
        <v>1</v>
      </c>
      <c r="B8" s="1427">
        <v>2</v>
      </c>
      <c r="C8" s="1428">
        <v>3</v>
      </c>
      <c r="D8" s="1428">
        <v>4</v>
      </c>
      <c r="E8" s="1428">
        <v>5</v>
      </c>
      <c r="F8" s="1429">
        <v>6</v>
      </c>
      <c r="G8" s="1430">
        <v>7</v>
      </c>
      <c r="H8" s="1431">
        <v>8</v>
      </c>
      <c r="I8" s="1428">
        <v>9</v>
      </c>
      <c r="J8" s="1428">
        <v>10</v>
      </c>
      <c r="K8" s="1428">
        <v>11</v>
      </c>
      <c r="L8" s="1428">
        <v>12</v>
      </c>
      <c r="M8" s="1432">
        <v>14</v>
      </c>
      <c r="N8" s="1431">
        <v>15</v>
      </c>
      <c r="O8" s="1428">
        <v>16</v>
      </c>
      <c r="P8" s="1428">
        <v>17</v>
      </c>
      <c r="Q8" s="1428">
        <v>18</v>
      </c>
      <c r="R8" s="1428">
        <v>19</v>
      </c>
      <c r="S8" s="1428">
        <v>20</v>
      </c>
      <c r="T8" s="1428">
        <v>21</v>
      </c>
      <c r="U8" s="1428">
        <v>22</v>
      </c>
      <c r="V8" s="1428">
        <v>23</v>
      </c>
      <c r="W8" s="1428">
        <v>24</v>
      </c>
      <c r="X8" s="1428">
        <v>25</v>
      </c>
      <c r="Y8" s="1432">
        <v>26</v>
      </c>
      <c r="Z8" s="1203"/>
      <c r="AA8" s="1203"/>
      <c r="AB8" s="1203"/>
      <c r="AC8" s="1203"/>
      <c r="AD8" s="1203"/>
      <c r="AE8" s="1203"/>
      <c r="AF8" s="1203"/>
      <c r="AG8" s="1203"/>
      <c r="AH8" s="1203"/>
      <c r="AI8" s="1203"/>
      <c r="AJ8" s="1203"/>
      <c r="AK8" s="1377"/>
      <c r="AL8" s="1362"/>
      <c r="AM8" s="1362"/>
      <c r="AN8" s="1362"/>
      <c r="AO8" s="1362"/>
      <c r="AP8" s="1362"/>
      <c r="AQ8" s="1362"/>
      <c r="AR8" s="1202"/>
      <c r="AS8" s="1202"/>
      <c r="AT8" s="1202"/>
      <c r="AU8" s="1202"/>
      <c r="AV8" s="1202"/>
      <c r="AW8" s="1202"/>
    </row>
    <row r="9" spans="1:49" ht="16.5" thickBot="1">
      <c r="A9" s="2944" t="s">
        <v>286</v>
      </c>
      <c r="B9" s="2945"/>
      <c r="C9" s="2945"/>
      <c r="D9" s="2945"/>
      <c r="E9" s="2945"/>
      <c r="F9" s="2945"/>
      <c r="G9" s="2945"/>
      <c r="H9" s="2945"/>
      <c r="I9" s="2945"/>
      <c r="J9" s="2945"/>
      <c r="K9" s="2945"/>
      <c r="L9" s="2945"/>
      <c r="M9" s="2945"/>
      <c r="N9" s="2945"/>
      <c r="O9" s="2945"/>
      <c r="P9" s="2945"/>
      <c r="Q9" s="2945"/>
      <c r="R9" s="2945"/>
      <c r="S9" s="2945"/>
      <c r="T9" s="2945"/>
      <c r="U9" s="2945"/>
      <c r="V9" s="2945"/>
      <c r="W9" s="2945"/>
      <c r="X9" s="2945"/>
      <c r="Y9" s="2946"/>
      <c r="Z9" s="1205"/>
      <c r="AA9" s="1205"/>
      <c r="AB9" s="1205"/>
      <c r="AC9" s="1205"/>
      <c r="AD9" s="1205"/>
      <c r="AE9" s="1205"/>
      <c r="AF9" s="1205"/>
      <c r="AG9" s="1205"/>
      <c r="AH9" s="1205"/>
      <c r="AI9" s="1205"/>
      <c r="AJ9" s="1205"/>
      <c r="AK9" s="1379"/>
      <c r="AL9" s="1362"/>
      <c r="AM9" s="1362"/>
      <c r="AN9" s="1362"/>
      <c r="AO9" s="1362"/>
      <c r="AP9" s="1362"/>
      <c r="AQ9" s="1362"/>
      <c r="AR9" s="1202"/>
      <c r="AS9" s="1202"/>
      <c r="AT9" s="1202"/>
      <c r="AU9" s="1202"/>
      <c r="AV9" s="1202"/>
      <c r="AW9" s="1202"/>
    </row>
    <row r="10" spans="1:49" ht="20.25" thickBot="1">
      <c r="A10" s="2947" t="s">
        <v>63</v>
      </c>
      <c r="B10" s="2948"/>
      <c r="C10" s="2948"/>
      <c r="D10" s="2948"/>
      <c r="E10" s="2948"/>
      <c r="F10" s="2948"/>
      <c r="G10" s="2948"/>
      <c r="H10" s="2948"/>
      <c r="I10" s="2948"/>
      <c r="J10" s="2948"/>
      <c r="K10" s="2948"/>
      <c r="L10" s="2948"/>
      <c r="M10" s="2948"/>
      <c r="N10" s="2948"/>
      <c r="O10" s="2948"/>
      <c r="P10" s="2948"/>
      <c r="Q10" s="2948"/>
      <c r="R10" s="2948"/>
      <c r="S10" s="2948"/>
      <c r="T10" s="2948"/>
      <c r="U10" s="2948"/>
      <c r="V10" s="2948"/>
      <c r="W10" s="2948"/>
      <c r="X10" s="2948"/>
      <c r="Y10" s="2948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  <c r="AJ10" s="1206"/>
      <c r="AK10" s="1380"/>
      <c r="AL10" s="1362"/>
      <c r="AM10" s="1362" t="s">
        <v>594</v>
      </c>
      <c r="AN10" s="1362"/>
      <c r="AO10" s="1362"/>
      <c r="AP10" s="1362"/>
      <c r="AQ10" s="1362"/>
      <c r="AR10" s="1202"/>
      <c r="AS10" s="1202"/>
      <c r="AT10" s="1202"/>
      <c r="AU10" s="1202"/>
      <c r="AV10" s="1202"/>
      <c r="AW10" s="1202"/>
    </row>
    <row r="11" spans="1:49" ht="31.5">
      <c r="A11" s="1433" t="s">
        <v>168</v>
      </c>
      <c r="B11" s="1434" t="s">
        <v>46</v>
      </c>
      <c r="C11" s="1435"/>
      <c r="D11" s="1436"/>
      <c r="E11" s="1436"/>
      <c r="F11" s="1437"/>
      <c r="G11" s="1438">
        <f>G12+G13+G14+G16+G15</f>
        <v>6.5</v>
      </c>
      <c r="H11" s="1439">
        <f>G11*30</f>
        <v>195</v>
      </c>
      <c r="I11" s="1440">
        <f>SUM(I12:I16)</f>
        <v>99</v>
      </c>
      <c r="J11" s="1440"/>
      <c r="K11" s="1440"/>
      <c r="L11" s="1440">
        <f>SUM(L12:L16)</f>
        <v>99</v>
      </c>
      <c r="M11" s="1440">
        <f>SUM(M12:M16)</f>
        <v>96</v>
      </c>
      <c r="N11" s="1441"/>
      <c r="O11" s="1442"/>
      <c r="P11" s="1443"/>
      <c r="Q11" s="1444"/>
      <c r="R11" s="1445"/>
      <c r="S11" s="1446"/>
      <c r="T11" s="1447"/>
      <c r="U11" s="1445"/>
      <c r="V11" s="1446"/>
      <c r="W11" s="1447"/>
      <c r="X11" s="1445"/>
      <c r="Y11" s="1446"/>
      <c r="Z11" s="1207"/>
      <c r="AA11" s="1207"/>
      <c r="AB11" s="1207"/>
      <c r="AC11" s="1202"/>
      <c r="AD11" s="1202"/>
      <c r="AE11" s="1202"/>
      <c r="AF11" s="1202"/>
      <c r="AG11" s="1202"/>
      <c r="AH11" s="1202"/>
      <c r="AI11" s="1202"/>
      <c r="AJ11" s="1202"/>
      <c r="AK11" s="1362"/>
      <c r="AL11" s="1362"/>
      <c r="AM11" s="1362">
        <v>1</v>
      </c>
      <c r="AN11" s="1362">
        <v>2</v>
      </c>
      <c r="AO11" s="1362">
        <v>3</v>
      </c>
      <c r="AP11" s="1362">
        <v>4</v>
      </c>
      <c r="AQ11" s="1362"/>
      <c r="AR11" s="1202"/>
      <c r="AS11" s="1202"/>
      <c r="AT11" s="1202"/>
      <c r="AU11" s="1202"/>
      <c r="AV11" s="1202"/>
      <c r="AW11" s="1202"/>
    </row>
    <row r="12" spans="1:49" ht="31.5">
      <c r="A12" s="1222" t="s">
        <v>169</v>
      </c>
      <c r="B12" s="1448" t="s">
        <v>107</v>
      </c>
      <c r="C12" s="1243"/>
      <c r="D12" s="1449" t="s">
        <v>23</v>
      </c>
      <c r="E12" s="1449"/>
      <c r="F12" s="1450"/>
      <c r="G12" s="1451">
        <v>3</v>
      </c>
      <c r="H12" s="1439">
        <f aca="true" t="shared" si="0" ref="H12:H20">G12*30</f>
        <v>90</v>
      </c>
      <c r="I12" s="1228">
        <v>45</v>
      </c>
      <c r="J12" s="1243"/>
      <c r="K12" s="1243"/>
      <c r="L12" s="1243">
        <v>45</v>
      </c>
      <c r="M12" s="1452">
        <f aca="true" t="shared" si="1" ref="M12:M20">H12-I12</f>
        <v>45</v>
      </c>
      <c r="N12" s="1453">
        <v>3</v>
      </c>
      <c r="O12" s="1244"/>
      <c r="P12" s="1452"/>
      <c r="Q12" s="1454"/>
      <c r="R12" s="1243"/>
      <c r="S12" s="1231"/>
      <c r="T12" s="1455"/>
      <c r="U12" s="1243"/>
      <c r="V12" s="1231"/>
      <c r="W12" s="1244"/>
      <c r="X12" s="1243"/>
      <c r="Y12" s="1231"/>
      <c r="Z12" s="1207"/>
      <c r="AA12" s="1207">
        <v>1</v>
      </c>
      <c r="AB12" s="1207"/>
      <c r="AC12" s="1207"/>
      <c r="AD12" s="1207"/>
      <c r="AE12" s="1207"/>
      <c r="AF12" s="1208"/>
      <c r="AG12" s="1207"/>
      <c r="AH12" s="1207"/>
      <c r="AI12" s="1207"/>
      <c r="AJ12" s="1207"/>
      <c r="AK12" s="1361">
        <v>1</v>
      </c>
      <c r="AL12" s="1362"/>
      <c r="AM12" s="1362" t="s">
        <v>42</v>
      </c>
      <c r="AN12" s="1362" t="s">
        <v>43</v>
      </c>
      <c r="AO12" s="1362" t="s">
        <v>44</v>
      </c>
      <c r="AP12" s="1362" t="s">
        <v>45</v>
      </c>
      <c r="AQ12" s="1362"/>
      <c r="AR12" s="1202"/>
      <c r="AS12" s="1202"/>
      <c r="AT12" s="1202"/>
      <c r="AU12" s="1202"/>
      <c r="AV12" s="1202"/>
      <c r="AW12" s="1202"/>
    </row>
    <row r="13" spans="1:49" ht="31.5">
      <c r="A13" s="1222" t="s">
        <v>170</v>
      </c>
      <c r="B13" s="1448" t="s">
        <v>107</v>
      </c>
      <c r="C13" s="1243"/>
      <c r="D13" s="1449"/>
      <c r="E13" s="1449"/>
      <c r="F13" s="1450"/>
      <c r="G13" s="1451">
        <v>1</v>
      </c>
      <c r="H13" s="1439">
        <f t="shared" si="0"/>
        <v>30</v>
      </c>
      <c r="I13" s="1228">
        <f aca="true" t="shared" si="2" ref="I13:I19">J13+K13+L13</f>
        <v>18</v>
      </c>
      <c r="J13" s="1243"/>
      <c r="K13" s="1243"/>
      <c r="L13" s="1243">
        <v>18</v>
      </c>
      <c r="M13" s="1452">
        <f t="shared" si="1"/>
        <v>12</v>
      </c>
      <c r="N13" s="1453"/>
      <c r="O13" s="1244">
        <v>2</v>
      </c>
      <c r="P13" s="1452"/>
      <c r="Q13" s="1454"/>
      <c r="R13" s="1243"/>
      <c r="S13" s="1231"/>
      <c r="T13" s="1455"/>
      <c r="U13" s="1243"/>
      <c r="V13" s="1231"/>
      <c r="W13" s="1244"/>
      <c r="X13" s="1243"/>
      <c r="Y13" s="1231"/>
      <c r="Z13" s="1207"/>
      <c r="AA13" s="1207">
        <v>1</v>
      </c>
      <c r="AB13" s="1207"/>
      <c r="AC13" s="1207"/>
      <c r="AD13" s="1207"/>
      <c r="AE13" s="1207"/>
      <c r="AF13" s="1208"/>
      <c r="AG13" s="1207"/>
      <c r="AH13" s="1207"/>
      <c r="AI13" s="1207"/>
      <c r="AJ13" s="1207"/>
      <c r="AK13" s="1361">
        <v>1</v>
      </c>
      <c r="AL13" s="1362"/>
      <c r="AM13" s="1381">
        <f>SUMIF($AK12:$AK29,AM11,$G12:$G29)</f>
        <v>15</v>
      </c>
      <c r="AN13" s="1381">
        <f>SUMIF($AK14:$AK29,AN11,$G14:$G29)</f>
        <v>14</v>
      </c>
      <c r="AO13" s="1381">
        <f>SUMIF($AK14:$AK29,AO11,$G14:$G29)</f>
        <v>0</v>
      </c>
      <c r="AP13" s="1381">
        <f>SUMIF($AK14:$AK29,AP11,$G14:$G29)</f>
        <v>1.5</v>
      </c>
      <c r="AQ13" s="1381">
        <f>SUM(AM13:AP13)</f>
        <v>30.5</v>
      </c>
      <c r="AR13" s="1202"/>
      <c r="AS13" s="1202"/>
      <c r="AT13" s="1202"/>
      <c r="AU13" s="1202"/>
      <c r="AV13" s="1202"/>
      <c r="AW13" s="1202"/>
    </row>
    <row r="14" spans="1:49" ht="31.5">
      <c r="A14" s="1222" t="s">
        <v>171</v>
      </c>
      <c r="B14" s="1448" t="s">
        <v>315</v>
      </c>
      <c r="C14" s="1243" t="s">
        <v>491</v>
      </c>
      <c r="D14" s="1449"/>
      <c r="E14" s="1449"/>
      <c r="F14" s="1450"/>
      <c r="G14" s="1451">
        <v>1</v>
      </c>
      <c r="H14" s="1439">
        <f t="shared" si="0"/>
        <v>30</v>
      </c>
      <c r="I14" s="1228">
        <f t="shared" si="2"/>
        <v>18</v>
      </c>
      <c r="J14" s="1243"/>
      <c r="K14" s="1243"/>
      <c r="L14" s="1243">
        <v>18</v>
      </c>
      <c r="M14" s="1452">
        <f t="shared" si="1"/>
        <v>12</v>
      </c>
      <c r="N14" s="1453"/>
      <c r="O14" s="1244"/>
      <c r="P14" s="1452">
        <v>2</v>
      </c>
      <c r="Q14" s="1454"/>
      <c r="R14" s="1243"/>
      <c r="S14" s="1231"/>
      <c r="T14" s="1455"/>
      <c r="U14" s="1243"/>
      <c r="V14" s="1231"/>
      <c r="W14" s="1244"/>
      <c r="X14" s="1243"/>
      <c r="Y14" s="1231"/>
      <c r="Z14" s="1207"/>
      <c r="AA14" s="1207">
        <v>1</v>
      </c>
      <c r="AB14" s="1207"/>
      <c r="AC14" s="1207"/>
      <c r="AD14" s="1207"/>
      <c r="AE14" s="1207"/>
      <c r="AF14" s="1208"/>
      <c r="AG14" s="1207"/>
      <c r="AH14" s="1207"/>
      <c r="AI14" s="1207"/>
      <c r="AJ14" s="1207"/>
      <c r="AK14" s="1361">
        <v>1</v>
      </c>
      <c r="AL14" s="1362"/>
      <c r="AM14" s="1362"/>
      <c r="AN14" s="1362"/>
      <c r="AO14" s="1362"/>
      <c r="AP14" s="1362"/>
      <c r="AQ14" s="1362"/>
      <c r="AR14" s="1202"/>
      <c r="AS14" s="1202"/>
      <c r="AT14" s="1202"/>
      <c r="AU14" s="1202"/>
      <c r="AV14" s="1202"/>
      <c r="AW14" s="1202"/>
    </row>
    <row r="15" spans="1:49" ht="30">
      <c r="A15" s="1294" t="s">
        <v>172</v>
      </c>
      <c r="B15" s="1456" t="s">
        <v>294</v>
      </c>
      <c r="C15" s="1298"/>
      <c r="D15" s="1457" t="s">
        <v>498</v>
      </c>
      <c r="E15" s="1457"/>
      <c r="F15" s="1458"/>
      <c r="G15" s="1459"/>
      <c r="H15" s="1460"/>
      <c r="I15" s="1298"/>
      <c r="J15" s="1298"/>
      <c r="K15" s="1298"/>
      <c r="L15" s="1298"/>
      <c r="M15" s="1298"/>
      <c r="N15" s="1459"/>
      <c r="O15" s="1298"/>
      <c r="P15" s="1298"/>
      <c r="Q15" s="1459"/>
      <c r="R15" s="1298" t="s">
        <v>296</v>
      </c>
      <c r="S15" s="1298" t="s">
        <v>296</v>
      </c>
      <c r="T15" s="1459" t="s">
        <v>296</v>
      </c>
      <c r="U15" s="1298" t="s">
        <v>296</v>
      </c>
      <c r="V15" s="1298" t="s">
        <v>296</v>
      </c>
      <c r="W15" s="1459" t="s">
        <v>296</v>
      </c>
      <c r="X15" s="1298" t="s">
        <v>296</v>
      </c>
      <c r="Y15" s="1298"/>
      <c r="Z15" s="1207"/>
      <c r="AA15" s="1207"/>
      <c r="AB15" s="1207"/>
      <c r="AC15" s="1207"/>
      <c r="AD15" s="1207"/>
      <c r="AE15" s="1207"/>
      <c r="AF15" s="1208"/>
      <c r="AG15" s="1207"/>
      <c r="AH15" s="1207"/>
      <c r="AI15" s="1207"/>
      <c r="AJ15" s="1207"/>
      <c r="AK15" s="1361"/>
      <c r="AL15" s="1362"/>
      <c r="AM15" s="1362"/>
      <c r="AN15" s="1362"/>
      <c r="AO15" s="1362"/>
      <c r="AP15" s="1362"/>
      <c r="AQ15" s="1362"/>
      <c r="AR15" s="1202"/>
      <c r="AS15" s="1202"/>
      <c r="AT15" s="1202"/>
      <c r="AU15" s="1202"/>
      <c r="AV15" s="1202"/>
      <c r="AW15" s="1202"/>
    </row>
    <row r="16" spans="1:49" ht="30">
      <c r="A16" s="1294" t="s">
        <v>297</v>
      </c>
      <c r="B16" s="1456" t="s">
        <v>316</v>
      </c>
      <c r="C16" s="1298"/>
      <c r="D16" s="1457" t="s">
        <v>497</v>
      </c>
      <c r="E16" s="1457"/>
      <c r="F16" s="1458"/>
      <c r="G16" s="1459">
        <v>1.5</v>
      </c>
      <c r="H16" s="1461">
        <f>G16*30</f>
        <v>45</v>
      </c>
      <c r="I16" s="1462">
        <f>J16+L16</f>
        <v>18</v>
      </c>
      <c r="J16" s="1463"/>
      <c r="K16" s="1463"/>
      <c r="L16" s="1463">
        <v>18</v>
      </c>
      <c r="M16" s="1464">
        <f>H16-I16</f>
        <v>27</v>
      </c>
      <c r="N16" s="1459"/>
      <c r="O16" s="1298"/>
      <c r="P16" s="1298"/>
      <c r="Q16" s="1459"/>
      <c r="R16" s="1298"/>
      <c r="S16" s="1298"/>
      <c r="T16" s="1459"/>
      <c r="U16" s="1298"/>
      <c r="V16" s="1298"/>
      <c r="W16" s="1459"/>
      <c r="X16" s="1298"/>
      <c r="Y16" s="1298">
        <v>2</v>
      </c>
      <c r="Z16" s="1207"/>
      <c r="AA16" s="1207">
        <v>4</v>
      </c>
      <c r="AB16" s="1207"/>
      <c r="AC16" s="1207"/>
      <c r="AD16" s="1207"/>
      <c r="AE16" s="1207"/>
      <c r="AF16" s="1208"/>
      <c r="AG16" s="1207"/>
      <c r="AH16" s="1207"/>
      <c r="AI16" s="1207"/>
      <c r="AJ16" s="1207"/>
      <c r="AK16" s="1361">
        <v>4</v>
      </c>
      <c r="AL16" s="1362"/>
      <c r="AM16" s="1362"/>
      <c r="AN16" s="1362"/>
      <c r="AO16" s="1362"/>
      <c r="AP16" s="1362"/>
      <c r="AQ16" s="1362"/>
      <c r="AR16" s="1202"/>
      <c r="AS16" s="1202"/>
      <c r="AT16" s="1202"/>
      <c r="AU16" s="1202"/>
      <c r="AV16" s="1202"/>
      <c r="AW16" s="1202"/>
    </row>
    <row r="17" spans="1:49" ht="18.75">
      <c r="A17" s="1222" t="s">
        <v>173</v>
      </c>
      <c r="B17" s="1448" t="s">
        <v>111</v>
      </c>
      <c r="C17" s="1243">
        <v>1</v>
      </c>
      <c r="D17" s="1243"/>
      <c r="E17" s="1243"/>
      <c r="F17" s="1465"/>
      <c r="G17" s="1466">
        <v>3</v>
      </c>
      <c r="H17" s="1467">
        <f t="shared" si="0"/>
        <v>90</v>
      </c>
      <c r="I17" s="1228">
        <f t="shared" si="2"/>
        <v>45</v>
      </c>
      <c r="J17" s="1468">
        <v>30</v>
      </c>
      <c r="K17" s="1468"/>
      <c r="L17" s="1468">
        <v>15</v>
      </c>
      <c r="M17" s="1469">
        <f t="shared" si="1"/>
        <v>45</v>
      </c>
      <c r="N17" s="1453">
        <v>3</v>
      </c>
      <c r="O17" s="1470"/>
      <c r="P17" s="1471"/>
      <c r="Q17" s="1472"/>
      <c r="R17" s="1243"/>
      <c r="S17" s="1231"/>
      <c r="T17" s="1244"/>
      <c r="U17" s="1243"/>
      <c r="V17" s="1231"/>
      <c r="W17" s="1244"/>
      <c r="X17" s="1243"/>
      <c r="Y17" s="1231"/>
      <c r="Z17" s="1207"/>
      <c r="AA17" s="1209">
        <v>1</v>
      </c>
      <c r="AB17" s="1209"/>
      <c r="AC17" s="1209"/>
      <c r="AD17" s="1207"/>
      <c r="AE17" s="1207"/>
      <c r="AF17" s="1207"/>
      <c r="AG17" s="1207"/>
      <c r="AH17" s="1207"/>
      <c r="AI17" s="1207"/>
      <c r="AJ17" s="1207"/>
      <c r="AK17" s="1361">
        <v>1</v>
      </c>
      <c r="AL17" s="1362"/>
      <c r="AM17" s="1362"/>
      <c r="AN17" s="1362"/>
      <c r="AO17" s="1362"/>
      <c r="AP17" s="1362"/>
      <c r="AQ17" s="1362"/>
      <c r="AR17" s="1202"/>
      <c r="AS17" s="1202"/>
      <c r="AT17" s="1202"/>
      <c r="AU17" s="1202"/>
      <c r="AV17" s="1202"/>
      <c r="AW17" s="1202"/>
    </row>
    <row r="18" spans="1:49" ht="18.75">
      <c r="A18" s="1222" t="s">
        <v>174</v>
      </c>
      <c r="B18" s="1448" t="s">
        <v>108</v>
      </c>
      <c r="C18" s="1243"/>
      <c r="D18" s="1243" t="s">
        <v>492</v>
      </c>
      <c r="E18" s="1243"/>
      <c r="F18" s="1465"/>
      <c r="G18" s="1466">
        <v>2</v>
      </c>
      <c r="H18" s="1467">
        <f t="shared" si="0"/>
        <v>60</v>
      </c>
      <c r="I18" s="1228">
        <f t="shared" si="2"/>
        <v>30</v>
      </c>
      <c r="J18" s="1468">
        <v>20</v>
      </c>
      <c r="K18" s="1468"/>
      <c r="L18" s="1468">
        <v>10</v>
      </c>
      <c r="M18" s="1473">
        <f t="shared" si="1"/>
        <v>30</v>
      </c>
      <c r="N18" s="1453"/>
      <c r="O18" s="1244"/>
      <c r="P18" s="1452"/>
      <c r="Q18" s="1454"/>
      <c r="R18" s="1474">
        <v>3</v>
      </c>
      <c r="S18" s="1231"/>
      <c r="T18" s="1244"/>
      <c r="U18" s="1243"/>
      <c r="V18" s="1231"/>
      <c r="W18" s="1244"/>
      <c r="X18" s="1243"/>
      <c r="Y18" s="1231"/>
      <c r="Z18" s="1207"/>
      <c r="AA18" s="1207">
        <v>2</v>
      </c>
      <c r="AB18" s="1207"/>
      <c r="AC18" s="1207"/>
      <c r="AD18" s="1209"/>
      <c r="AE18" s="1207"/>
      <c r="AF18" s="1207"/>
      <c r="AG18" s="1207"/>
      <c r="AH18" s="1207"/>
      <c r="AI18" s="1207"/>
      <c r="AJ18" s="1207"/>
      <c r="AK18" s="1361">
        <v>2</v>
      </c>
      <c r="AL18" s="1362"/>
      <c r="AM18" s="1362"/>
      <c r="AN18" s="1362"/>
      <c r="AO18" s="1362"/>
      <c r="AP18" s="1362"/>
      <c r="AQ18" s="1362"/>
      <c r="AR18" s="1202"/>
      <c r="AS18" s="1202"/>
      <c r="AT18" s="1202"/>
      <c r="AU18" s="1202"/>
      <c r="AV18" s="1202"/>
      <c r="AW18" s="1202"/>
    </row>
    <row r="19" spans="1:49" ht="31.5">
      <c r="A19" s="1222" t="s">
        <v>175</v>
      </c>
      <c r="B19" s="1448" t="s">
        <v>109</v>
      </c>
      <c r="C19" s="1243">
        <v>3</v>
      </c>
      <c r="D19" s="1243"/>
      <c r="E19" s="1243"/>
      <c r="F19" s="1475"/>
      <c r="G19" s="1451">
        <v>3</v>
      </c>
      <c r="H19" s="1467">
        <f t="shared" si="0"/>
        <v>90</v>
      </c>
      <c r="I19" s="1228">
        <f t="shared" si="2"/>
        <v>30</v>
      </c>
      <c r="J19" s="1243"/>
      <c r="K19" s="1243"/>
      <c r="L19" s="1243">
        <v>30</v>
      </c>
      <c r="M19" s="1452">
        <f t="shared" si="1"/>
        <v>60</v>
      </c>
      <c r="N19" s="1453"/>
      <c r="O19" s="1455"/>
      <c r="P19" s="1476"/>
      <c r="Q19" s="1472">
        <v>2</v>
      </c>
      <c r="R19" s="1243"/>
      <c r="S19" s="1231"/>
      <c r="T19" s="1244"/>
      <c r="U19" s="1243"/>
      <c r="V19" s="1231"/>
      <c r="W19" s="1244"/>
      <c r="X19" s="1243"/>
      <c r="Y19" s="1231"/>
      <c r="Z19" s="1207"/>
      <c r="AA19" s="1209">
        <v>2</v>
      </c>
      <c r="AB19" s="1208"/>
      <c r="AC19" s="1209"/>
      <c r="AD19" s="1207"/>
      <c r="AE19" s="1207"/>
      <c r="AF19" s="1207"/>
      <c r="AG19" s="1207"/>
      <c r="AH19" s="1207"/>
      <c r="AI19" s="1207"/>
      <c r="AJ19" s="1207"/>
      <c r="AK19" s="1361">
        <v>2</v>
      </c>
      <c r="AL19" s="1362"/>
      <c r="AM19" s="1362"/>
      <c r="AN19" s="1362"/>
      <c r="AO19" s="1362"/>
      <c r="AP19" s="1362"/>
      <c r="AQ19" s="1362"/>
      <c r="AR19" s="1202"/>
      <c r="AS19" s="1202"/>
      <c r="AT19" s="1202"/>
      <c r="AU19" s="1202"/>
      <c r="AV19" s="1202"/>
      <c r="AW19" s="1202"/>
    </row>
    <row r="20" spans="1:49" ht="19.5" thickBot="1">
      <c r="A20" s="1222" t="s">
        <v>176</v>
      </c>
      <c r="B20" s="1477" t="s">
        <v>110</v>
      </c>
      <c r="C20" s="1478" t="s">
        <v>493</v>
      </c>
      <c r="D20" s="1478"/>
      <c r="E20" s="1478"/>
      <c r="F20" s="1479"/>
      <c r="G20" s="1480">
        <v>3</v>
      </c>
      <c r="H20" s="1467">
        <f t="shared" si="0"/>
        <v>90</v>
      </c>
      <c r="I20" s="1481">
        <f>J20+K20+L20</f>
        <v>45</v>
      </c>
      <c r="J20" s="1482">
        <v>27</v>
      </c>
      <c r="K20" s="1482"/>
      <c r="L20" s="1482">
        <v>18</v>
      </c>
      <c r="M20" s="1483">
        <f t="shared" si="1"/>
        <v>45</v>
      </c>
      <c r="N20" s="1484"/>
      <c r="O20" s="1485"/>
      <c r="P20" s="1486"/>
      <c r="Q20" s="1487"/>
      <c r="R20" s="1488"/>
      <c r="S20" s="1489">
        <v>5</v>
      </c>
      <c r="T20" s="1485"/>
      <c r="U20" s="1478"/>
      <c r="V20" s="1489"/>
      <c r="W20" s="1485"/>
      <c r="X20" s="1478"/>
      <c r="Y20" s="1489"/>
      <c r="Z20" s="1210"/>
      <c r="AA20" s="1207">
        <v>2</v>
      </c>
      <c r="AB20" s="1207"/>
      <c r="AC20" s="1207"/>
      <c r="AD20" s="1209"/>
      <c r="AE20" s="1207"/>
      <c r="AF20" s="1207"/>
      <c r="AG20" s="1207"/>
      <c r="AH20" s="1207"/>
      <c r="AI20" s="1207"/>
      <c r="AJ20" s="1207"/>
      <c r="AK20" s="1361">
        <v>2</v>
      </c>
      <c r="AL20" s="1362"/>
      <c r="AM20" s="1362"/>
      <c r="AN20" s="1362"/>
      <c r="AO20" s="1362"/>
      <c r="AP20" s="1362"/>
      <c r="AQ20" s="1362"/>
      <c r="AR20" s="1202"/>
      <c r="AS20" s="1202"/>
      <c r="AT20" s="1202"/>
      <c r="AU20" s="1202"/>
      <c r="AV20" s="1202"/>
      <c r="AW20" s="1202"/>
    </row>
    <row r="21" spans="1:49" ht="19.5" thickBot="1">
      <c r="A21" s="2949" t="s">
        <v>68</v>
      </c>
      <c r="B21" s="2949"/>
      <c r="C21" s="1490"/>
      <c r="D21" s="1490"/>
      <c r="E21" s="1490"/>
      <c r="F21" s="1491"/>
      <c r="G21" s="1492">
        <f aca="true" t="shared" si="3" ref="G21:M21">SUMIF($B$11:$B$20,"=*_*",G11:G20)</f>
        <v>17.5</v>
      </c>
      <c r="H21" s="1493">
        <f t="shared" si="3"/>
        <v>525</v>
      </c>
      <c r="I21" s="1494">
        <f t="shared" si="3"/>
        <v>249</v>
      </c>
      <c r="J21" s="1494">
        <f t="shared" si="3"/>
        <v>77</v>
      </c>
      <c r="K21" s="1494">
        <f t="shared" si="3"/>
        <v>0</v>
      </c>
      <c r="L21" s="1494">
        <f t="shared" si="3"/>
        <v>172</v>
      </c>
      <c r="M21" s="1494">
        <f t="shared" si="3"/>
        <v>276</v>
      </c>
      <c r="N21" s="1495">
        <f aca="true" t="shared" si="4" ref="N21:Y21">SUM(N11:N20)</f>
        <v>6</v>
      </c>
      <c r="O21" s="1496">
        <f t="shared" si="4"/>
        <v>2</v>
      </c>
      <c r="P21" s="1497">
        <f t="shared" si="4"/>
        <v>2</v>
      </c>
      <c r="Q21" s="1497">
        <f t="shared" si="4"/>
        <v>2</v>
      </c>
      <c r="R21" s="1497">
        <f t="shared" si="4"/>
        <v>3</v>
      </c>
      <c r="S21" s="1497">
        <f t="shared" si="4"/>
        <v>5</v>
      </c>
      <c r="T21" s="1497">
        <f t="shared" si="4"/>
        <v>0</v>
      </c>
      <c r="U21" s="1497">
        <f t="shared" si="4"/>
        <v>0</v>
      </c>
      <c r="V21" s="1497">
        <f t="shared" si="4"/>
        <v>0</v>
      </c>
      <c r="W21" s="1497">
        <f t="shared" si="4"/>
        <v>0</v>
      </c>
      <c r="X21" s="1497">
        <f t="shared" si="4"/>
        <v>0</v>
      </c>
      <c r="Y21" s="1497">
        <f t="shared" si="4"/>
        <v>2</v>
      </c>
      <c r="Z21" s="1211"/>
      <c r="AA21" s="1212"/>
      <c r="AB21" s="1212"/>
      <c r="AC21" s="1212"/>
      <c r="AD21" s="1212"/>
      <c r="AE21" s="1211"/>
      <c r="AF21" s="1211"/>
      <c r="AG21" s="1211"/>
      <c r="AH21" s="1211"/>
      <c r="AI21" s="1211"/>
      <c r="AJ21" s="1211"/>
      <c r="AK21" s="1382"/>
      <c r="AM21" s="1362"/>
      <c r="AN21" s="1362"/>
      <c r="AO21" s="1362"/>
      <c r="AP21" s="1362"/>
      <c r="AQ21" s="1362"/>
      <c r="AR21" s="1202"/>
      <c r="AS21" s="1202"/>
      <c r="AT21" s="1202"/>
      <c r="AU21" s="1202"/>
      <c r="AV21" s="1202"/>
      <c r="AW21" s="1202"/>
    </row>
    <row r="22" spans="1:49" ht="18.75">
      <c r="A22" s="1222" t="s">
        <v>177</v>
      </c>
      <c r="B22" s="1498" t="s">
        <v>49</v>
      </c>
      <c r="C22" s="1499"/>
      <c r="D22" s="1500"/>
      <c r="E22" s="1500"/>
      <c r="F22" s="1501"/>
      <c r="G22" s="1502"/>
      <c r="H22" s="1503"/>
      <c r="I22" s="1504">
        <f>SUM(I$23:I$29)</f>
        <v>252</v>
      </c>
      <c r="J22" s="1504">
        <f>SUM(J$23:J$29)</f>
        <v>2</v>
      </c>
      <c r="K22" s="1504">
        <f>SUM(K$23:K$29)</f>
        <v>0</v>
      </c>
      <c r="L22" s="1504">
        <f>SUM(L$23:L$29)</f>
        <v>250</v>
      </c>
      <c r="M22" s="1505"/>
      <c r="N22" s="1506"/>
      <c r="O22" s="1500"/>
      <c r="P22" s="1507"/>
      <c r="Q22" s="1506"/>
      <c r="R22" s="1508"/>
      <c r="S22" s="1507"/>
      <c r="T22" s="1509"/>
      <c r="U22" s="1510"/>
      <c r="V22" s="1511"/>
      <c r="W22" s="1509"/>
      <c r="X22" s="1510"/>
      <c r="Y22" s="1253"/>
      <c r="Z22" s="1214"/>
      <c r="AA22" s="1214"/>
      <c r="AB22" s="1214"/>
      <c r="AC22" s="1214"/>
      <c r="AD22" s="1214"/>
      <c r="AE22" s="1214"/>
      <c r="AF22" s="1214"/>
      <c r="AG22" s="1214"/>
      <c r="AH22" s="1214"/>
      <c r="AI22" s="1214"/>
      <c r="AJ22" s="1214"/>
      <c r="AK22" s="1361"/>
      <c r="AL22" s="1362"/>
      <c r="AM22" s="1362"/>
      <c r="AN22" s="1362"/>
      <c r="AO22" s="1362"/>
      <c r="AP22" s="1362"/>
      <c r="AQ22" s="1362"/>
      <c r="AR22" s="1202"/>
      <c r="AS22" s="1202"/>
      <c r="AT22" s="1202"/>
      <c r="AU22" s="1202"/>
      <c r="AV22" s="1202"/>
      <c r="AW22" s="1202"/>
    </row>
    <row r="23" spans="1:49" ht="18.75">
      <c r="A23" s="1222" t="s">
        <v>178</v>
      </c>
      <c r="B23" s="1512" t="s">
        <v>49</v>
      </c>
      <c r="C23" s="1460"/>
      <c r="D23" s="1232">
        <v>1</v>
      </c>
      <c r="E23" s="1513"/>
      <c r="F23" s="1450"/>
      <c r="G23" s="1514">
        <v>3</v>
      </c>
      <c r="H23" s="1515">
        <f aca="true" t="shared" si="5" ref="H23:H28">G23*30</f>
        <v>90</v>
      </c>
      <c r="I23" s="1516">
        <f>SUM($J23:$L23)</f>
        <v>60</v>
      </c>
      <c r="J23" s="1243">
        <v>2</v>
      </c>
      <c r="K23" s="1243"/>
      <c r="L23" s="1243">
        <v>58</v>
      </c>
      <c r="M23" s="1517">
        <f aca="true" t="shared" si="6" ref="M23:M28">H23-I23</f>
        <v>30</v>
      </c>
      <c r="N23" s="1518">
        <v>4</v>
      </c>
      <c r="O23" s="1519"/>
      <c r="P23" s="1520"/>
      <c r="Q23" s="1518"/>
      <c r="R23" s="1519"/>
      <c r="S23" s="1520"/>
      <c r="T23" s="1521"/>
      <c r="U23" s="1522"/>
      <c r="V23" s="1523"/>
      <c r="W23" s="1521"/>
      <c r="X23" s="1522"/>
      <c r="Y23" s="1231"/>
      <c r="Z23" s="1214"/>
      <c r="AA23" s="1214"/>
      <c r="AB23" s="1214"/>
      <c r="AC23" s="1214"/>
      <c r="AD23" s="1214"/>
      <c r="AE23" s="1214"/>
      <c r="AF23" s="1214"/>
      <c r="AG23" s="1214"/>
      <c r="AH23" s="1214"/>
      <c r="AI23" s="1214"/>
      <c r="AJ23" s="1214"/>
      <c r="AK23" s="1361">
        <v>1</v>
      </c>
      <c r="AL23" s="1362"/>
      <c r="AM23" s="1362"/>
      <c r="AN23" s="1362"/>
      <c r="AO23" s="1362"/>
      <c r="AP23" s="1362"/>
      <c r="AQ23" s="1362"/>
      <c r="AR23" s="1202"/>
      <c r="AS23" s="1202"/>
      <c r="AT23" s="1202"/>
      <c r="AU23" s="1202"/>
      <c r="AV23" s="1202"/>
      <c r="AW23" s="1202"/>
    </row>
    <row r="24" spans="1:49" ht="18.75">
      <c r="A24" s="1222" t="s">
        <v>179</v>
      </c>
      <c r="B24" s="1512" t="s">
        <v>49</v>
      </c>
      <c r="C24" s="1460"/>
      <c r="D24" s="1513"/>
      <c r="E24" s="1513"/>
      <c r="F24" s="1450"/>
      <c r="G24" s="1514">
        <v>2</v>
      </c>
      <c r="H24" s="1515">
        <f t="shared" si="5"/>
        <v>60</v>
      </c>
      <c r="I24" s="1516">
        <v>36</v>
      </c>
      <c r="J24" s="1243"/>
      <c r="K24" s="1243"/>
      <c r="L24" s="1243">
        <v>36</v>
      </c>
      <c r="M24" s="1517">
        <f t="shared" si="6"/>
        <v>24</v>
      </c>
      <c r="N24" s="1518"/>
      <c r="O24" s="1519">
        <v>4</v>
      </c>
      <c r="P24" s="1520"/>
      <c r="Q24" s="1518"/>
      <c r="R24" s="1519"/>
      <c r="S24" s="1520"/>
      <c r="T24" s="1521"/>
      <c r="U24" s="1522"/>
      <c r="V24" s="1523"/>
      <c r="W24" s="1521"/>
      <c r="X24" s="1522"/>
      <c r="Y24" s="1231"/>
      <c r="Z24" s="1214"/>
      <c r="AA24" s="1214"/>
      <c r="AB24" s="1214"/>
      <c r="AC24" s="1214"/>
      <c r="AD24" s="1214"/>
      <c r="AE24" s="1214"/>
      <c r="AF24" s="1214"/>
      <c r="AG24" s="1214"/>
      <c r="AH24" s="1214"/>
      <c r="AI24" s="1214"/>
      <c r="AJ24" s="1214"/>
      <c r="AK24" s="1361">
        <v>1</v>
      </c>
      <c r="AL24" s="1362"/>
      <c r="AM24" s="1362"/>
      <c r="AN24" s="1362"/>
      <c r="AO24" s="1362"/>
      <c r="AP24" s="1362"/>
      <c r="AQ24" s="1362"/>
      <c r="AR24" s="1202"/>
      <c r="AS24" s="1202"/>
      <c r="AT24" s="1202"/>
      <c r="AU24" s="1202"/>
      <c r="AV24" s="1202"/>
      <c r="AW24" s="1202"/>
    </row>
    <row r="25" spans="1:49" ht="18.75">
      <c r="A25" s="1222" t="s">
        <v>180</v>
      </c>
      <c r="B25" s="1512" t="s">
        <v>49</v>
      </c>
      <c r="C25" s="1460"/>
      <c r="D25" s="1232" t="s">
        <v>499</v>
      </c>
      <c r="E25" s="1449"/>
      <c r="F25" s="1450"/>
      <c r="G25" s="1514">
        <v>2</v>
      </c>
      <c r="H25" s="1515">
        <f t="shared" si="5"/>
        <v>60</v>
      </c>
      <c r="I25" s="1516">
        <v>36</v>
      </c>
      <c r="J25" s="1243"/>
      <c r="K25" s="1243"/>
      <c r="L25" s="1243">
        <v>36</v>
      </c>
      <c r="M25" s="1517">
        <f t="shared" si="6"/>
        <v>24</v>
      </c>
      <c r="N25" s="1518"/>
      <c r="O25" s="1519"/>
      <c r="P25" s="1520">
        <v>4</v>
      </c>
      <c r="Q25" s="1518"/>
      <c r="R25" s="1519"/>
      <c r="S25" s="1520"/>
      <c r="T25" s="1521"/>
      <c r="U25" s="1522"/>
      <c r="V25" s="1523"/>
      <c r="W25" s="1521"/>
      <c r="X25" s="1522"/>
      <c r="Y25" s="1231"/>
      <c r="Z25" s="1214"/>
      <c r="AA25" s="1214"/>
      <c r="AB25" s="1214"/>
      <c r="AC25" s="1214"/>
      <c r="AD25" s="1214"/>
      <c r="AE25" s="1214"/>
      <c r="AF25" s="1214"/>
      <c r="AG25" s="1214"/>
      <c r="AH25" s="1214"/>
      <c r="AI25" s="1214"/>
      <c r="AJ25" s="1214"/>
      <c r="AK25" s="1361">
        <v>1</v>
      </c>
      <c r="AL25" s="1362"/>
      <c r="AM25" s="1362"/>
      <c r="AN25" s="1362"/>
      <c r="AO25" s="1362"/>
      <c r="AP25" s="1362"/>
      <c r="AQ25" s="1362"/>
      <c r="AR25" s="1202"/>
      <c r="AS25" s="1202"/>
      <c r="AT25" s="1202"/>
      <c r="AU25" s="1202"/>
      <c r="AV25" s="1202"/>
      <c r="AW25" s="1202"/>
    </row>
    <row r="26" spans="1:49" ht="18.75">
      <c r="A26" s="1222" t="s">
        <v>181</v>
      </c>
      <c r="B26" s="1512" t="s">
        <v>49</v>
      </c>
      <c r="C26" s="1460"/>
      <c r="D26" s="1232">
        <v>3</v>
      </c>
      <c r="E26" s="1449"/>
      <c r="F26" s="1450"/>
      <c r="G26" s="1514">
        <v>3</v>
      </c>
      <c r="H26" s="1515">
        <f t="shared" si="5"/>
        <v>90</v>
      </c>
      <c r="I26" s="1516">
        <v>60</v>
      </c>
      <c r="J26" s="1243"/>
      <c r="K26" s="1243"/>
      <c r="L26" s="1243">
        <v>60</v>
      </c>
      <c r="M26" s="1517">
        <f t="shared" si="6"/>
        <v>30</v>
      </c>
      <c r="N26" s="1518"/>
      <c r="O26" s="1519"/>
      <c r="P26" s="1520"/>
      <c r="Q26" s="1518">
        <v>4</v>
      </c>
      <c r="R26" s="1519"/>
      <c r="S26" s="1520"/>
      <c r="T26" s="1521"/>
      <c r="U26" s="1522"/>
      <c r="V26" s="1523"/>
      <c r="W26" s="1521"/>
      <c r="X26" s="1522"/>
      <c r="Y26" s="1231"/>
      <c r="Z26" s="1214"/>
      <c r="AA26" s="1214"/>
      <c r="AB26" s="1214"/>
      <c r="AC26" s="1214"/>
      <c r="AD26" s="1214"/>
      <c r="AE26" s="1214"/>
      <c r="AF26" s="1214"/>
      <c r="AG26" s="1214"/>
      <c r="AH26" s="1214"/>
      <c r="AI26" s="1214"/>
      <c r="AJ26" s="1214"/>
      <c r="AK26" s="1361">
        <v>2</v>
      </c>
      <c r="AL26" s="1362"/>
      <c r="AM26" s="1362"/>
      <c r="AN26" s="1362"/>
      <c r="AO26" s="1362"/>
      <c r="AP26" s="1362"/>
      <c r="AQ26" s="1362"/>
      <c r="AR26" s="1202"/>
      <c r="AS26" s="1202"/>
      <c r="AT26" s="1202"/>
      <c r="AU26" s="1202"/>
      <c r="AV26" s="1202"/>
      <c r="AW26" s="1202"/>
    </row>
    <row r="27" spans="1:49" ht="18.75">
      <c r="A27" s="1222" t="s">
        <v>182</v>
      </c>
      <c r="B27" s="1512" t="s">
        <v>49</v>
      </c>
      <c r="C27" s="1460"/>
      <c r="D27" s="1449"/>
      <c r="E27" s="1449"/>
      <c r="F27" s="1450"/>
      <c r="G27" s="1514">
        <v>1.5</v>
      </c>
      <c r="H27" s="1515">
        <f t="shared" si="5"/>
        <v>45</v>
      </c>
      <c r="I27" s="1516">
        <v>30</v>
      </c>
      <c r="J27" s="1243"/>
      <c r="K27" s="1243"/>
      <c r="L27" s="1243">
        <v>30</v>
      </c>
      <c r="M27" s="1517">
        <f t="shared" si="6"/>
        <v>15</v>
      </c>
      <c r="N27" s="1518"/>
      <c r="O27" s="1519"/>
      <c r="P27" s="1520"/>
      <c r="Q27" s="1518"/>
      <c r="R27" s="1519">
        <v>4</v>
      </c>
      <c r="S27" s="1520"/>
      <c r="T27" s="1521"/>
      <c r="U27" s="1522"/>
      <c r="V27" s="1523"/>
      <c r="W27" s="1521"/>
      <c r="X27" s="1522"/>
      <c r="Y27" s="1231"/>
      <c r="Z27" s="1214"/>
      <c r="AA27" s="1214"/>
      <c r="AB27" s="1214"/>
      <c r="AC27" s="1214"/>
      <c r="AD27" s="1214"/>
      <c r="AE27" s="1214"/>
      <c r="AF27" s="1214"/>
      <c r="AG27" s="1214"/>
      <c r="AH27" s="1214"/>
      <c r="AI27" s="1214"/>
      <c r="AJ27" s="1214"/>
      <c r="AK27" s="1361">
        <v>2</v>
      </c>
      <c r="AL27" s="1362"/>
      <c r="AM27" s="1362"/>
      <c r="AN27" s="1362"/>
      <c r="AO27" s="1362"/>
      <c r="AP27" s="1362"/>
      <c r="AQ27" s="1362"/>
      <c r="AR27" s="1202"/>
      <c r="AS27" s="1202"/>
      <c r="AT27" s="1202"/>
      <c r="AU27" s="1202"/>
      <c r="AV27" s="1202"/>
      <c r="AW27" s="1202"/>
    </row>
    <row r="28" spans="1:49" ht="18.75">
      <c r="A28" s="1222" t="s">
        <v>183</v>
      </c>
      <c r="B28" s="1512" t="s">
        <v>49</v>
      </c>
      <c r="C28" s="1460"/>
      <c r="D28" s="1232" t="s">
        <v>500</v>
      </c>
      <c r="E28" s="1449"/>
      <c r="F28" s="1450"/>
      <c r="G28" s="1514">
        <v>1.5</v>
      </c>
      <c r="H28" s="1515">
        <f t="shared" si="5"/>
        <v>45</v>
      </c>
      <c r="I28" s="1516">
        <v>30</v>
      </c>
      <c r="J28" s="1243"/>
      <c r="K28" s="1243"/>
      <c r="L28" s="1243">
        <v>30</v>
      </c>
      <c r="M28" s="1517">
        <f t="shared" si="6"/>
        <v>15</v>
      </c>
      <c r="N28" s="1518"/>
      <c r="O28" s="1519"/>
      <c r="P28" s="1520"/>
      <c r="Q28" s="1518"/>
      <c r="R28" s="1519"/>
      <c r="S28" s="1520">
        <v>4</v>
      </c>
      <c r="T28" s="1521"/>
      <c r="U28" s="1522"/>
      <c r="V28" s="1523"/>
      <c r="W28" s="1521"/>
      <c r="X28" s="1522"/>
      <c r="Y28" s="1231"/>
      <c r="Z28" s="1214"/>
      <c r="AA28" s="1214"/>
      <c r="AB28" s="1214"/>
      <c r="AC28" s="1214"/>
      <c r="AD28" s="1214"/>
      <c r="AE28" s="1214"/>
      <c r="AF28" s="1214"/>
      <c r="AG28" s="1214"/>
      <c r="AH28" s="1214"/>
      <c r="AI28" s="1214"/>
      <c r="AJ28" s="1214"/>
      <c r="AK28" s="1361">
        <v>2</v>
      </c>
      <c r="AL28" s="1362"/>
      <c r="AM28" s="1362"/>
      <c r="AN28" s="1362"/>
      <c r="AO28" s="1362"/>
      <c r="AP28" s="1362"/>
      <c r="AQ28" s="1362"/>
      <c r="AR28" s="1202"/>
      <c r="AS28" s="1202"/>
      <c r="AT28" s="1202"/>
      <c r="AU28" s="1202"/>
      <c r="AV28" s="1202"/>
      <c r="AW28" s="1202"/>
    </row>
    <row r="29" spans="1:49" ht="48" thickBot="1">
      <c r="A29" s="1222" t="s">
        <v>184</v>
      </c>
      <c r="B29" s="1512" t="s">
        <v>49</v>
      </c>
      <c r="C29" s="1460"/>
      <c r="D29" s="1449" t="s">
        <v>501</v>
      </c>
      <c r="E29" s="1449"/>
      <c r="F29" s="1450"/>
      <c r="G29" s="1514"/>
      <c r="H29" s="1515"/>
      <c r="I29" s="1516">
        <f>SUM($J29:$L29)</f>
        <v>0</v>
      </c>
      <c r="J29" s="1243"/>
      <c r="K29" s="1243"/>
      <c r="L29" s="1243"/>
      <c r="M29" s="1452"/>
      <c r="N29" s="1518"/>
      <c r="O29" s="1519"/>
      <c r="P29" s="1520"/>
      <c r="Q29" s="1518"/>
      <c r="R29" s="1519"/>
      <c r="S29" s="1520"/>
      <c r="T29" s="1524" t="s">
        <v>52</v>
      </c>
      <c r="U29" s="1524" t="s">
        <v>52</v>
      </c>
      <c r="V29" s="1524" t="s">
        <v>52</v>
      </c>
      <c r="W29" s="1524" t="s">
        <v>52</v>
      </c>
      <c r="X29" s="1524" t="s">
        <v>52</v>
      </c>
      <c r="Y29" s="1231"/>
      <c r="Z29" s="1214"/>
      <c r="AA29" s="1214"/>
      <c r="AB29" s="1214"/>
      <c r="AC29" s="1214"/>
      <c r="AD29" s="1214"/>
      <c r="AE29" s="1214"/>
      <c r="AF29" s="1214"/>
      <c r="AG29" s="1214"/>
      <c r="AH29" s="1214"/>
      <c r="AI29" s="1214"/>
      <c r="AJ29" s="1214"/>
      <c r="AK29" s="1361"/>
      <c r="AL29" s="1362"/>
      <c r="AM29" s="1362"/>
      <c r="AN29" s="1362"/>
      <c r="AO29" s="1362"/>
      <c r="AP29" s="1362"/>
      <c r="AQ29" s="1362"/>
      <c r="AR29" s="1202"/>
      <c r="AS29" s="1202"/>
      <c r="AT29" s="1202"/>
      <c r="AU29" s="1202"/>
      <c r="AV29" s="1202"/>
      <c r="AW29" s="1202"/>
    </row>
    <row r="30" spans="1:49" ht="16.5" thickBot="1">
      <c r="A30" s="2950" t="s">
        <v>68</v>
      </c>
      <c r="B30" s="2951"/>
      <c r="C30" s="2951"/>
      <c r="D30" s="2951"/>
      <c r="E30" s="2951"/>
      <c r="F30" s="2952"/>
      <c r="G30" s="1525">
        <f>SUM(G23:G29)</f>
        <v>13</v>
      </c>
      <c r="H30" s="1490"/>
      <c r="I30" s="1526">
        <f>I22</f>
        <v>252</v>
      </c>
      <c r="J30" s="1526">
        <f>J22</f>
        <v>2</v>
      </c>
      <c r="K30" s="1526">
        <f>K22</f>
        <v>0</v>
      </c>
      <c r="L30" s="1526">
        <f>L22</f>
        <v>250</v>
      </c>
      <c r="M30" s="1526">
        <f>M22</f>
        <v>0</v>
      </c>
      <c r="N30" s="1527">
        <f>SUM(N23:N29)</f>
        <v>4</v>
      </c>
      <c r="O30" s="1528">
        <f>SUM(O23:O29)</f>
        <v>4</v>
      </c>
      <c r="P30" s="1528">
        <f>SUM(P23:P29)</f>
        <v>4</v>
      </c>
      <c r="Q30" s="1528">
        <f>SUM(Q22:Q29)</f>
        <v>4</v>
      </c>
      <c r="R30" s="1528">
        <f>SUM(R22:R29)</f>
        <v>4</v>
      </c>
      <c r="S30" s="1528">
        <f>SUM(S22:S29)</f>
        <v>4</v>
      </c>
      <c r="T30" s="1528"/>
      <c r="U30" s="1528"/>
      <c r="V30" s="1528"/>
      <c r="W30" s="1528"/>
      <c r="X30" s="1528"/>
      <c r="Y30" s="1490"/>
      <c r="Z30" s="1214"/>
      <c r="AA30" s="1214"/>
      <c r="AB30" s="1214"/>
      <c r="AC30" s="1214"/>
      <c r="AD30" s="1214"/>
      <c r="AE30" s="1214"/>
      <c r="AF30" s="1214"/>
      <c r="AG30" s="1214"/>
      <c r="AH30" s="1214"/>
      <c r="AI30" s="1214"/>
      <c r="AJ30" s="1214"/>
      <c r="AK30" s="1361"/>
      <c r="AL30" s="1362"/>
      <c r="AM30" s="1362"/>
      <c r="AN30" s="1362"/>
      <c r="AO30" s="1362"/>
      <c r="AP30" s="1362"/>
      <c r="AQ30" s="1362"/>
      <c r="AR30" s="1202"/>
      <c r="AS30" s="1202"/>
      <c r="AT30" s="1202"/>
      <c r="AU30" s="1202"/>
      <c r="AV30" s="1202"/>
      <c r="AW30" s="1202"/>
    </row>
    <row r="31" spans="1:49" ht="16.5" thickBot="1">
      <c r="A31" s="2950" t="s">
        <v>67</v>
      </c>
      <c r="B31" s="2951"/>
      <c r="C31" s="2951"/>
      <c r="D31" s="2951"/>
      <c r="E31" s="2951"/>
      <c r="F31" s="2952"/>
      <c r="G31" s="1529">
        <f aca="true" t="shared" si="7" ref="G31:Y31">G21+G30</f>
        <v>30.5</v>
      </c>
      <c r="H31" s="1497">
        <f t="shared" si="7"/>
        <v>525</v>
      </c>
      <c r="I31" s="1497">
        <f t="shared" si="7"/>
        <v>501</v>
      </c>
      <c r="J31" s="1497">
        <f t="shared" si="7"/>
        <v>79</v>
      </c>
      <c r="K31" s="1497">
        <f t="shared" si="7"/>
        <v>0</v>
      </c>
      <c r="L31" s="1497">
        <f t="shared" si="7"/>
        <v>422</v>
      </c>
      <c r="M31" s="1497">
        <f t="shared" si="7"/>
        <v>276</v>
      </c>
      <c r="N31" s="1497">
        <f t="shared" si="7"/>
        <v>10</v>
      </c>
      <c r="O31" s="1497">
        <f t="shared" si="7"/>
        <v>6</v>
      </c>
      <c r="P31" s="1497">
        <f t="shared" si="7"/>
        <v>6</v>
      </c>
      <c r="Q31" s="1497">
        <f t="shared" si="7"/>
        <v>6</v>
      </c>
      <c r="R31" s="1497">
        <f t="shared" si="7"/>
        <v>7</v>
      </c>
      <c r="S31" s="1497">
        <f t="shared" si="7"/>
        <v>9</v>
      </c>
      <c r="T31" s="1497">
        <f t="shared" si="7"/>
        <v>0</v>
      </c>
      <c r="U31" s="1497">
        <f t="shared" si="7"/>
        <v>0</v>
      </c>
      <c r="V31" s="1497">
        <f t="shared" si="7"/>
        <v>0</v>
      </c>
      <c r="W31" s="1497">
        <f t="shared" si="7"/>
        <v>0</v>
      </c>
      <c r="X31" s="1497">
        <f t="shared" si="7"/>
        <v>0</v>
      </c>
      <c r="Y31" s="1497">
        <f t="shared" si="7"/>
        <v>2</v>
      </c>
      <c r="Z31" s="1215"/>
      <c r="AA31" s="1215"/>
      <c r="AB31" s="1215"/>
      <c r="AC31" s="1215"/>
      <c r="AD31" s="1215"/>
      <c r="AE31" s="1215"/>
      <c r="AF31" s="1215"/>
      <c r="AG31" s="1215"/>
      <c r="AH31" s="1215"/>
      <c r="AI31" s="1215"/>
      <c r="AJ31" s="1215"/>
      <c r="AK31" s="1384"/>
      <c r="AL31" s="1362"/>
      <c r="AM31" s="1362"/>
      <c r="AN31" s="1362"/>
      <c r="AO31" s="1362"/>
      <c r="AP31" s="1362"/>
      <c r="AQ31" s="1362"/>
      <c r="AR31" s="1202"/>
      <c r="AS31" s="1202"/>
      <c r="AT31" s="1202"/>
      <c r="AU31" s="1202"/>
      <c r="AV31" s="1202"/>
      <c r="AW31" s="1202"/>
    </row>
    <row r="32" spans="1:49" ht="15.75">
      <c r="A32" s="2953" t="s">
        <v>393</v>
      </c>
      <c r="B32" s="2954"/>
      <c r="C32" s="2955"/>
      <c r="D32" s="2955"/>
      <c r="E32" s="2955"/>
      <c r="F32" s="2956"/>
      <c r="G32" s="1530"/>
      <c r="H32" s="1530"/>
      <c r="I32" s="1530"/>
      <c r="J32" s="1530"/>
      <c r="K32" s="1530"/>
      <c r="L32" s="1530"/>
      <c r="M32" s="1531"/>
      <c r="N32" s="1532"/>
      <c r="O32" s="1530"/>
      <c r="P32" s="1530"/>
      <c r="Q32" s="1530"/>
      <c r="R32" s="1530"/>
      <c r="S32" s="1530"/>
      <c r="T32" s="1530"/>
      <c r="U32" s="1530"/>
      <c r="V32" s="1530"/>
      <c r="W32" s="1530"/>
      <c r="X32" s="1530"/>
      <c r="Y32" s="1530"/>
      <c r="Z32" s="1216"/>
      <c r="AA32" s="1216"/>
      <c r="AB32" s="1216"/>
      <c r="AC32" s="1216"/>
      <c r="AD32" s="1216"/>
      <c r="AE32" s="1216"/>
      <c r="AF32" s="1216"/>
      <c r="AG32" s="1216"/>
      <c r="AH32" s="1216"/>
      <c r="AI32" s="1216"/>
      <c r="AJ32" s="1216"/>
      <c r="AK32" s="1385"/>
      <c r="AL32" s="1362"/>
      <c r="AM32" s="1362"/>
      <c r="AN32" s="1362"/>
      <c r="AO32" s="1362"/>
      <c r="AP32" s="1362"/>
      <c r="AQ32" s="1362"/>
      <c r="AR32" s="1202"/>
      <c r="AS32" s="1202"/>
      <c r="AT32" s="1202"/>
      <c r="AU32" s="1202"/>
      <c r="AV32" s="1202"/>
      <c r="AW32" s="1202"/>
    </row>
    <row r="33" spans="1:49" ht="16.5" thickBot="1">
      <c r="A33" s="2957"/>
      <c r="B33" s="2958"/>
      <c r="C33" s="2958"/>
      <c r="D33" s="2958"/>
      <c r="E33" s="2958"/>
      <c r="F33" s="2959"/>
      <c r="G33" s="1533"/>
      <c r="H33" s="1533"/>
      <c r="I33" s="1533"/>
      <c r="J33" s="1533"/>
      <c r="K33" s="1533"/>
      <c r="L33" s="1533"/>
      <c r="M33" s="1534"/>
      <c r="N33" s="1535"/>
      <c r="O33" s="1533"/>
      <c r="P33" s="1533"/>
      <c r="Q33" s="1533"/>
      <c r="R33" s="1533"/>
      <c r="S33" s="1533"/>
      <c r="T33" s="1533"/>
      <c r="U33" s="1533"/>
      <c r="V33" s="1533"/>
      <c r="W33" s="1533"/>
      <c r="X33" s="1533"/>
      <c r="Y33" s="1533"/>
      <c r="Z33" s="1217"/>
      <c r="AA33" s="1217"/>
      <c r="AB33" s="1217"/>
      <c r="AC33" s="1217"/>
      <c r="AD33" s="1217"/>
      <c r="AE33" s="1217"/>
      <c r="AF33" s="1217"/>
      <c r="AG33" s="1217"/>
      <c r="AH33" s="1217"/>
      <c r="AI33" s="1217"/>
      <c r="AJ33" s="1217"/>
      <c r="AK33" s="1386"/>
      <c r="AL33" s="1362"/>
      <c r="AM33" s="1362"/>
      <c r="AN33" s="1362"/>
      <c r="AO33" s="1362"/>
      <c r="AP33" s="1362"/>
      <c r="AQ33" s="1362"/>
      <c r="AR33" s="1202"/>
      <c r="AS33" s="1202"/>
      <c r="AT33" s="1202"/>
      <c r="AU33" s="1202"/>
      <c r="AV33" s="1202"/>
      <c r="AW33" s="1202"/>
    </row>
    <row r="34" spans="1:49" ht="20.25" thickBot="1">
      <c r="A34" s="2960" t="s">
        <v>64</v>
      </c>
      <c r="B34" s="2961"/>
      <c r="C34" s="2961"/>
      <c r="D34" s="2961"/>
      <c r="E34" s="2961"/>
      <c r="F34" s="2961"/>
      <c r="G34" s="2961"/>
      <c r="H34" s="2961"/>
      <c r="I34" s="2961"/>
      <c r="J34" s="2961"/>
      <c r="K34" s="2961"/>
      <c r="L34" s="2961"/>
      <c r="M34" s="2961"/>
      <c r="N34" s="2961"/>
      <c r="O34" s="2961"/>
      <c r="P34" s="2961"/>
      <c r="Q34" s="2961"/>
      <c r="R34" s="2961"/>
      <c r="S34" s="2961"/>
      <c r="T34" s="2961"/>
      <c r="U34" s="2961"/>
      <c r="V34" s="2961"/>
      <c r="W34" s="2961"/>
      <c r="X34" s="2961"/>
      <c r="Y34" s="2961"/>
      <c r="Z34" s="1218"/>
      <c r="AA34" s="1218"/>
      <c r="AB34" s="1218"/>
      <c r="AC34" s="1218"/>
      <c r="AD34" s="1218"/>
      <c r="AE34" s="1218"/>
      <c r="AF34" s="1218"/>
      <c r="AG34" s="1218"/>
      <c r="AH34" s="1218"/>
      <c r="AI34" s="1218"/>
      <c r="AJ34" s="1218"/>
      <c r="AK34" s="1387"/>
      <c r="AL34" s="1362"/>
      <c r="AM34" s="1362"/>
      <c r="AN34" s="1362"/>
      <c r="AO34" s="1362"/>
      <c r="AP34" s="1362"/>
      <c r="AQ34" s="1362"/>
      <c r="AR34" s="1202"/>
      <c r="AS34" s="1202"/>
      <c r="AT34" s="1202"/>
      <c r="AU34" s="1202"/>
      <c r="AV34" s="1202"/>
      <c r="AW34" s="1202"/>
    </row>
    <row r="35" spans="1:49" ht="31.5">
      <c r="A35" s="1536" t="s">
        <v>185</v>
      </c>
      <c r="B35" s="1537" t="s">
        <v>251</v>
      </c>
      <c r="C35" s="1538"/>
      <c r="D35" s="1539"/>
      <c r="E35" s="1539"/>
      <c r="F35" s="1540"/>
      <c r="G35" s="1541">
        <v>3.5</v>
      </c>
      <c r="H35" s="1542">
        <f>G35*30</f>
        <v>105</v>
      </c>
      <c r="I35" s="1543">
        <f>SUM(I36:I37)</f>
        <v>51</v>
      </c>
      <c r="J35" s="1543">
        <f>SUM(J36:J37)</f>
        <v>34</v>
      </c>
      <c r="K35" s="1543">
        <f>SUM(K36:K37)</f>
        <v>9</v>
      </c>
      <c r="L35" s="1543">
        <f>SUM(L36:L37)</f>
        <v>8</v>
      </c>
      <c r="M35" s="1544">
        <f>H35-I35</f>
        <v>54</v>
      </c>
      <c r="N35" s="1545"/>
      <c r="O35" s="1546"/>
      <c r="P35" s="1547"/>
      <c r="Q35" s="1548"/>
      <c r="R35" s="1549"/>
      <c r="S35" s="1547"/>
      <c r="T35" s="1548"/>
      <c r="U35" s="1549"/>
      <c r="V35" s="1547"/>
      <c r="W35" s="1548"/>
      <c r="X35" s="1549"/>
      <c r="Y35" s="1550"/>
      <c r="Z35" s="1218"/>
      <c r="AA35" s="1218"/>
      <c r="AB35" s="1218"/>
      <c r="AC35" s="1218"/>
      <c r="AD35" s="1218"/>
      <c r="AE35" s="1218"/>
      <c r="AF35" s="1218"/>
      <c r="AG35" s="1218"/>
      <c r="AH35" s="1218"/>
      <c r="AI35" s="1218"/>
      <c r="AJ35" s="1218"/>
      <c r="AK35" s="1387"/>
      <c r="AL35" s="1362">
        <v>1</v>
      </c>
      <c r="AM35" s="1362">
        <v>2</v>
      </c>
      <c r="AN35" s="1362">
        <v>3</v>
      </c>
      <c r="AO35" s="1362">
        <v>4</v>
      </c>
      <c r="AP35" s="1362"/>
      <c r="AQ35" s="1362"/>
      <c r="AR35" s="1202"/>
      <c r="AS35" s="1202"/>
      <c r="AT35" s="1202"/>
      <c r="AU35" s="1202"/>
      <c r="AV35" s="1202"/>
      <c r="AW35" s="1202"/>
    </row>
    <row r="36" spans="1:49" ht="18.75">
      <c r="A36" s="1222" t="s">
        <v>249</v>
      </c>
      <c r="B36" s="1551" t="s">
        <v>300</v>
      </c>
      <c r="C36" s="1552"/>
      <c r="D36" s="1229" t="s">
        <v>493</v>
      </c>
      <c r="E36" s="1553"/>
      <c r="F36" s="1554"/>
      <c r="G36" s="1555">
        <v>1.5</v>
      </c>
      <c r="H36" s="1556">
        <f>G36*30</f>
        <v>45</v>
      </c>
      <c r="I36" s="1516">
        <f>J36+K36+L36</f>
        <v>24</v>
      </c>
      <c r="J36" s="1557">
        <v>16</v>
      </c>
      <c r="K36" s="1558"/>
      <c r="L36" s="1559">
        <v>8</v>
      </c>
      <c r="M36" s="1560">
        <f aca="true" t="shared" si="8" ref="M36:M59">H36-I36</f>
        <v>21</v>
      </c>
      <c r="N36" s="1561"/>
      <c r="O36" s="1562"/>
      <c r="P36" s="1563"/>
      <c r="Q36" s="1518"/>
      <c r="R36" s="1519"/>
      <c r="S36" s="1563">
        <v>3</v>
      </c>
      <c r="T36" s="1518"/>
      <c r="U36" s="1519"/>
      <c r="V36" s="1563"/>
      <c r="W36" s="1518"/>
      <c r="X36" s="1519"/>
      <c r="Y36" s="1520"/>
      <c r="Z36" s="1214"/>
      <c r="AA36" s="1214">
        <v>2</v>
      </c>
      <c r="AB36" s="1214"/>
      <c r="AC36" s="1214">
        <f>I36/H36</f>
        <v>0.5333333333333333</v>
      </c>
      <c r="AD36" s="1214"/>
      <c r="AE36" s="1214"/>
      <c r="AF36" s="1214"/>
      <c r="AG36" s="1214"/>
      <c r="AH36" s="1214"/>
      <c r="AI36" s="1214"/>
      <c r="AJ36" s="1214"/>
      <c r="AK36" s="1388">
        <v>2</v>
      </c>
      <c r="AL36" s="1362" t="s">
        <v>42</v>
      </c>
      <c r="AM36" s="1362" t="s">
        <v>43</v>
      </c>
      <c r="AN36" s="1362" t="s">
        <v>44</v>
      </c>
      <c r="AO36" s="1362" t="s">
        <v>45</v>
      </c>
      <c r="AP36" s="1362"/>
      <c r="AQ36" s="1362"/>
      <c r="AR36" s="1202"/>
      <c r="AS36" s="1202"/>
      <c r="AT36" s="1202"/>
      <c r="AU36" s="1202"/>
      <c r="AV36" s="1202"/>
      <c r="AW36" s="1202"/>
    </row>
    <row r="37" spans="1:49" ht="19.5" thickBot="1">
      <c r="A37" s="1564" t="s">
        <v>250</v>
      </c>
      <c r="B37" s="1565" t="s">
        <v>243</v>
      </c>
      <c r="C37" s="1566" t="s">
        <v>495</v>
      </c>
      <c r="D37" s="1567"/>
      <c r="E37" s="1567"/>
      <c r="F37" s="1568"/>
      <c r="G37" s="1569">
        <v>2</v>
      </c>
      <c r="H37" s="1570">
        <f>G37*30</f>
        <v>60</v>
      </c>
      <c r="I37" s="1571">
        <f>J37+K37+L37</f>
        <v>27</v>
      </c>
      <c r="J37" s="1572">
        <v>18</v>
      </c>
      <c r="K37" s="1573">
        <v>9</v>
      </c>
      <c r="L37" s="1573"/>
      <c r="M37" s="1574">
        <f>H37-I37</f>
        <v>33</v>
      </c>
      <c r="N37" s="1575"/>
      <c r="O37" s="1576"/>
      <c r="P37" s="1577"/>
      <c r="Q37" s="1578"/>
      <c r="R37" s="1579"/>
      <c r="S37" s="1577"/>
      <c r="T37" s="1578"/>
      <c r="U37" s="1579"/>
      <c r="V37" s="1577">
        <v>3</v>
      </c>
      <c r="W37" s="1578"/>
      <c r="X37" s="1579"/>
      <c r="Y37" s="1580"/>
      <c r="Z37" s="1214"/>
      <c r="AA37" s="1214">
        <v>3</v>
      </c>
      <c r="AB37" s="1214"/>
      <c r="AC37" s="1214">
        <f>I37/H37</f>
        <v>0.45</v>
      </c>
      <c r="AD37" s="1214"/>
      <c r="AE37" s="1214"/>
      <c r="AF37" s="1214"/>
      <c r="AG37" s="1214"/>
      <c r="AH37" s="1214"/>
      <c r="AI37" s="1214"/>
      <c r="AJ37" s="1214"/>
      <c r="AK37" s="1388">
        <v>3</v>
      </c>
      <c r="AL37" s="1381">
        <f>SUMIF($AK35:$AK60,AL35,$G35:$G60)</f>
        <v>31</v>
      </c>
      <c r="AM37" s="1381">
        <f>SUMIF($AK35:$AK60,AM35,$G35:$G60)</f>
        <v>8</v>
      </c>
      <c r="AN37" s="1381">
        <f>SUMIF($AK35:$AK60,AN35,$G35:$G60)</f>
        <v>10</v>
      </c>
      <c r="AO37" s="1381">
        <f>SUMIF($AK35:$AK60,AO35,$G35:$G60)</f>
        <v>3</v>
      </c>
      <c r="AP37" s="1381">
        <f>SUM(AL37:AO37)</f>
        <v>52</v>
      </c>
      <c r="AQ37" s="1362"/>
      <c r="AR37" s="1202"/>
      <c r="AS37" s="1202"/>
      <c r="AT37" s="1202"/>
      <c r="AU37" s="1202"/>
      <c r="AV37" s="1202"/>
      <c r="AW37" s="1202"/>
    </row>
    <row r="38" spans="1:49" ht="38.25" thickBot="1">
      <c r="A38" s="1222" t="s">
        <v>203</v>
      </c>
      <c r="B38" s="1581" t="s">
        <v>352</v>
      </c>
      <c r="C38" s="1582"/>
      <c r="D38" s="1582" t="s">
        <v>23</v>
      </c>
      <c r="E38" s="1582"/>
      <c r="F38" s="1583"/>
      <c r="G38" s="1584">
        <v>2</v>
      </c>
      <c r="H38" s="1585">
        <f>G38*30</f>
        <v>60</v>
      </c>
      <c r="I38" s="1586">
        <f>J38+K38+L38</f>
        <v>30</v>
      </c>
      <c r="J38" s="1585">
        <v>15</v>
      </c>
      <c r="K38" s="1587"/>
      <c r="L38" s="1587">
        <v>15</v>
      </c>
      <c r="M38" s="1588">
        <f>H38-I38</f>
        <v>30</v>
      </c>
      <c r="N38" s="1589">
        <v>2</v>
      </c>
      <c r="O38" s="1590"/>
      <c r="P38" s="1591"/>
      <c r="Q38" s="1591"/>
      <c r="R38" s="1591"/>
      <c r="S38" s="1591"/>
      <c r="T38" s="1591"/>
      <c r="U38" s="1591"/>
      <c r="V38" s="1591"/>
      <c r="W38" s="1591"/>
      <c r="X38" s="1591"/>
      <c r="Y38" s="1592"/>
      <c r="Z38" s="1214"/>
      <c r="AA38" s="1214">
        <v>1</v>
      </c>
      <c r="AB38" s="1214"/>
      <c r="AC38" s="1214"/>
      <c r="AD38" s="1214"/>
      <c r="AE38" s="1214"/>
      <c r="AF38" s="1214"/>
      <c r="AG38" s="1214"/>
      <c r="AH38" s="1214"/>
      <c r="AI38" s="1214"/>
      <c r="AJ38" s="1214"/>
      <c r="AK38" s="1388">
        <v>1</v>
      </c>
      <c r="AL38" s="1362"/>
      <c r="AM38" s="1362"/>
      <c r="AN38" s="1362"/>
      <c r="AO38" s="1362"/>
      <c r="AP38" s="1362"/>
      <c r="AQ38" s="1362"/>
      <c r="AR38" s="1202"/>
      <c r="AS38" s="1202"/>
      <c r="AT38" s="1202"/>
      <c r="AU38" s="1202"/>
      <c r="AV38" s="1202"/>
      <c r="AW38" s="1202"/>
    </row>
    <row r="39" spans="1:49" s="1354" customFormat="1" ht="18.75">
      <c r="A39" s="1433" t="s">
        <v>186</v>
      </c>
      <c r="B39" s="1551" t="s">
        <v>81</v>
      </c>
      <c r="C39" s="1552"/>
      <c r="D39" s="1553"/>
      <c r="E39" s="1553"/>
      <c r="F39" s="1778"/>
      <c r="G39" s="1555">
        <v>7</v>
      </c>
      <c r="H39" s="1556">
        <f aca="true" t="shared" si="9" ref="H39:H59">G39*30</f>
        <v>210</v>
      </c>
      <c r="I39" s="1558">
        <f>SUM(I40:I41)</f>
        <v>105</v>
      </c>
      <c r="J39" s="1558">
        <f>SUM(J40:J41)</f>
        <v>57</v>
      </c>
      <c r="K39" s="1558">
        <f>SUM(K40:K41)</f>
        <v>48</v>
      </c>
      <c r="L39" s="1558">
        <f>SUM(L40:L41)</f>
        <v>0</v>
      </c>
      <c r="M39" s="1779">
        <f t="shared" si="8"/>
        <v>105</v>
      </c>
      <c r="N39" s="1780"/>
      <c r="O39" s="1781"/>
      <c r="P39" s="1782"/>
      <c r="Q39" s="1783"/>
      <c r="R39" s="1781"/>
      <c r="S39" s="1784"/>
      <c r="T39" s="1783"/>
      <c r="U39" s="1781"/>
      <c r="V39" s="1784"/>
      <c r="W39" s="1783"/>
      <c r="X39" s="1781"/>
      <c r="Y39" s="1784"/>
      <c r="Z39" s="1352"/>
      <c r="AA39" s="1352"/>
      <c r="AB39" s="1352"/>
      <c r="AC39" s="1352"/>
      <c r="AD39" s="1352"/>
      <c r="AE39" s="1352"/>
      <c r="AF39" s="1352"/>
      <c r="AG39" s="1352"/>
      <c r="AH39" s="1352"/>
      <c r="AI39" s="1352"/>
      <c r="AJ39" s="1352"/>
      <c r="AK39" s="1364"/>
      <c r="AL39" s="1389"/>
      <c r="AM39" s="1389"/>
      <c r="AN39" s="1389"/>
      <c r="AO39" s="1389"/>
      <c r="AP39" s="1389"/>
      <c r="AQ39" s="1389"/>
      <c r="AR39" s="1353"/>
      <c r="AS39" s="1353"/>
      <c r="AT39" s="1353"/>
      <c r="AU39" s="1353"/>
      <c r="AV39" s="1353"/>
      <c r="AW39" s="1353"/>
    </row>
    <row r="40" spans="1:49" s="1354" customFormat="1" ht="18.75">
      <c r="A40" s="1222" t="s">
        <v>187</v>
      </c>
      <c r="B40" s="1785" t="s">
        <v>112</v>
      </c>
      <c r="C40" s="1238"/>
      <c r="D40" s="1243">
        <v>1</v>
      </c>
      <c r="E40" s="1243"/>
      <c r="F40" s="1601"/>
      <c r="G40" s="1455">
        <v>4</v>
      </c>
      <c r="H40" s="1227">
        <f t="shared" si="9"/>
        <v>120</v>
      </c>
      <c r="I40" s="1228">
        <f aca="true" t="shared" si="10" ref="I40:I47">J40+K40+L40</f>
        <v>60</v>
      </c>
      <c r="J40" s="1229">
        <v>30</v>
      </c>
      <c r="K40" s="1230">
        <v>30</v>
      </c>
      <c r="L40" s="1230"/>
      <c r="M40" s="1231">
        <f t="shared" si="8"/>
        <v>60</v>
      </c>
      <c r="N40" s="1605">
        <v>4</v>
      </c>
      <c r="O40" s="1243"/>
      <c r="P40" s="1786"/>
      <c r="Q40" s="1244"/>
      <c r="R40" s="1243"/>
      <c r="S40" s="1231"/>
      <c r="T40" s="1244"/>
      <c r="U40" s="1243"/>
      <c r="V40" s="1231"/>
      <c r="W40" s="1244"/>
      <c r="X40" s="1243"/>
      <c r="Y40" s="1231"/>
      <c r="Z40" s="1355"/>
      <c r="AA40" s="1356">
        <v>1</v>
      </c>
      <c r="AB40" s="1356"/>
      <c r="AC40" s="1352">
        <f>I40/H40</f>
        <v>0.5</v>
      </c>
      <c r="AD40" s="1356"/>
      <c r="AE40" s="1356"/>
      <c r="AF40" s="1356"/>
      <c r="AG40" s="1356"/>
      <c r="AH40" s="1356"/>
      <c r="AI40" s="1356"/>
      <c r="AJ40" s="1356"/>
      <c r="AK40" s="1363">
        <v>1</v>
      </c>
      <c r="AL40" s="1365"/>
      <c r="AM40" s="1365"/>
      <c r="AN40" s="1365"/>
      <c r="AO40" s="1365"/>
      <c r="AP40" s="1365"/>
      <c r="AQ40" s="1365"/>
      <c r="AR40" s="1357"/>
      <c r="AS40" s="1357"/>
      <c r="AT40" s="1357"/>
      <c r="AU40" s="1357"/>
      <c r="AV40" s="1357"/>
      <c r="AW40" s="1357"/>
    </row>
    <row r="41" spans="1:49" s="1354" customFormat="1" ht="18.75">
      <c r="A41" s="1222" t="s">
        <v>188</v>
      </c>
      <c r="B41" s="1785" t="s">
        <v>112</v>
      </c>
      <c r="C41" s="1238" t="s">
        <v>490</v>
      </c>
      <c r="D41" s="1225"/>
      <c r="E41" s="1225"/>
      <c r="F41" s="1226"/>
      <c r="G41" s="1455">
        <v>3</v>
      </c>
      <c r="H41" s="1227">
        <f t="shared" si="9"/>
        <v>90</v>
      </c>
      <c r="I41" s="1228">
        <f t="shared" si="10"/>
        <v>45</v>
      </c>
      <c r="J41" s="1229">
        <v>27</v>
      </c>
      <c r="K41" s="1230">
        <v>18</v>
      </c>
      <c r="L41" s="1230"/>
      <c r="M41" s="1595">
        <f t="shared" si="8"/>
        <v>45</v>
      </c>
      <c r="N41" s="1596"/>
      <c r="O41" s="1232">
        <v>5</v>
      </c>
      <c r="P41" s="1233"/>
      <c r="Q41" s="1597"/>
      <c r="R41" s="1232"/>
      <c r="S41" s="1234"/>
      <c r="T41" s="1597"/>
      <c r="U41" s="1232"/>
      <c r="V41" s="1234"/>
      <c r="W41" s="1597"/>
      <c r="X41" s="1232"/>
      <c r="Y41" s="1234"/>
      <c r="Z41" s="1352"/>
      <c r="AA41" s="1352">
        <v>1</v>
      </c>
      <c r="AB41" s="1352"/>
      <c r="AC41" s="1352">
        <f>I41/H41</f>
        <v>0.5</v>
      </c>
      <c r="AD41" s="1352"/>
      <c r="AE41" s="1352"/>
      <c r="AF41" s="1352"/>
      <c r="AG41" s="1352"/>
      <c r="AH41" s="1352"/>
      <c r="AI41" s="1352"/>
      <c r="AJ41" s="1352"/>
      <c r="AK41" s="1364">
        <v>1</v>
      </c>
      <c r="AL41" s="1365"/>
      <c r="AM41" s="1365"/>
      <c r="AN41" s="1365"/>
      <c r="AO41" s="1365"/>
      <c r="AP41" s="1365"/>
      <c r="AQ41" s="1365"/>
      <c r="AR41" s="1357"/>
      <c r="AS41" s="1357"/>
      <c r="AT41" s="1357"/>
      <c r="AU41" s="1357"/>
      <c r="AV41" s="1357"/>
      <c r="AW41" s="1357"/>
    </row>
    <row r="42" spans="1:49" ht="18.75">
      <c r="A42" s="1222" t="s">
        <v>189</v>
      </c>
      <c r="B42" s="1593" t="s">
        <v>326</v>
      </c>
      <c r="C42" s="1238"/>
      <c r="D42" s="1229" t="s">
        <v>492</v>
      </c>
      <c r="E42" s="1225"/>
      <c r="F42" s="1226"/>
      <c r="G42" s="1455">
        <v>2</v>
      </c>
      <c r="H42" s="1227">
        <f t="shared" si="9"/>
        <v>60</v>
      </c>
      <c r="I42" s="1228">
        <f t="shared" si="10"/>
        <v>30</v>
      </c>
      <c r="J42" s="1594">
        <v>20</v>
      </c>
      <c r="K42" s="1594"/>
      <c r="L42" s="1594">
        <v>10</v>
      </c>
      <c r="M42" s="1595">
        <f t="shared" si="8"/>
        <v>30</v>
      </c>
      <c r="N42" s="1596"/>
      <c r="O42" s="1232"/>
      <c r="P42" s="1233"/>
      <c r="Q42" s="1597"/>
      <c r="R42" s="1232">
        <v>3</v>
      </c>
      <c r="S42" s="1234"/>
      <c r="T42" s="1597"/>
      <c r="U42" s="1232"/>
      <c r="V42" s="1234"/>
      <c r="W42" s="1597"/>
      <c r="X42" s="1232"/>
      <c r="Y42" s="1234"/>
      <c r="Z42" s="1214"/>
      <c r="AA42" s="1214">
        <v>2</v>
      </c>
      <c r="AB42" s="1214"/>
      <c r="AC42" s="1214">
        <f>I42/H42</f>
        <v>0.5</v>
      </c>
      <c r="AD42" s="1219"/>
      <c r="AE42" s="1214"/>
      <c r="AF42" s="1214"/>
      <c r="AG42" s="1214"/>
      <c r="AH42" s="1214"/>
      <c r="AI42" s="1214"/>
      <c r="AJ42" s="1214"/>
      <c r="AK42" s="1388">
        <v>2</v>
      </c>
      <c r="AL42" s="1362"/>
      <c r="AM42" s="1362"/>
      <c r="AN42" s="1362"/>
      <c r="AO42" s="1362"/>
      <c r="AP42" s="1362"/>
      <c r="AQ42" s="1362"/>
      <c r="AR42" s="1202"/>
      <c r="AS42" s="1202"/>
      <c r="AT42" s="1202"/>
      <c r="AU42" s="1202"/>
      <c r="AV42" s="1202"/>
      <c r="AW42" s="1202"/>
    </row>
    <row r="43" spans="1:49" ht="18.75">
      <c r="A43" s="1222" t="s">
        <v>190</v>
      </c>
      <c r="B43" s="1593" t="s">
        <v>113</v>
      </c>
      <c r="C43" s="1238"/>
      <c r="D43" s="1225" t="s">
        <v>54</v>
      </c>
      <c r="E43" s="1225"/>
      <c r="F43" s="1226"/>
      <c r="G43" s="1555">
        <v>3</v>
      </c>
      <c r="H43" s="1227">
        <f t="shared" si="9"/>
        <v>90</v>
      </c>
      <c r="I43" s="1228">
        <f t="shared" si="10"/>
        <v>45</v>
      </c>
      <c r="J43" s="1229">
        <v>30</v>
      </c>
      <c r="K43" s="1230"/>
      <c r="L43" s="1230">
        <v>15</v>
      </c>
      <c r="M43" s="1231">
        <f t="shared" si="8"/>
        <v>45</v>
      </c>
      <c r="N43" s="1596"/>
      <c r="O43" s="1232"/>
      <c r="P43" s="1233"/>
      <c r="Q43" s="1597"/>
      <c r="R43" s="1232"/>
      <c r="S43" s="1234"/>
      <c r="T43" s="1597"/>
      <c r="U43" s="1232"/>
      <c r="V43" s="1234"/>
      <c r="W43" s="1597">
        <v>3</v>
      </c>
      <c r="X43" s="1232"/>
      <c r="Y43" s="1234"/>
      <c r="Z43" s="1214"/>
      <c r="AA43" s="1214">
        <v>4</v>
      </c>
      <c r="AB43" s="1214"/>
      <c r="AC43" s="1214">
        <f>I43/H43</f>
        <v>0.5</v>
      </c>
      <c r="AD43" s="1214"/>
      <c r="AE43" s="1214"/>
      <c r="AF43" s="1214"/>
      <c r="AG43" s="1214"/>
      <c r="AH43" s="1214"/>
      <c r="AI43" s="1214"/>
      <c r="AJ43" s="1214"/>
      <c r="AK43" s="1388">
        <v>4</v>
      </c>
      <c r="AL43" s="1362"/>
      <c r="AM43" s="1362"/>
      <c r="AN43" s="1362"/>
      <c r="AO43" s="1362"/>
      <c r="AP43" s="1362"/>
      <c r="AQ43" s="1362"/>
      <c r="AR43" s="1202"/>
      <c r="AS43" s="1202"/>
      <c r="AT43" s="1202"/>
      <c r="AU43" s="1202"/>
      <c r="AV43" s="1202"/>
      <c r="AW43" s="1202"/>
    </row>
    <row r="44" spans="1:49" ht="18.75">
      <c r="A44" s="1222" t="s">
        <v>191</v>
      </c>
      <c r="B44" s="1593" t="s">
        <v>82</v>
      </c>
      <c r="C44" s="1238"/>
      <c r="D44" s="1225"/>
      <c r="E44" s="1225"/>
      <c r="F44" s="1226"/>
      <c r="G44" s="1598">
        <v>12</v>
      </c>
      <c r="H44" s="1227">
        <f t="shared" si="9"/>
        <v>360</v>
      </c>
      <c r="I44" s="1228">
        <f t="shared" si="10"/>
        <v>198</v>
      </c>
      <c r="J44" s="1229">
        <f>SUM(J45:J47)</f>
        <v>99</v>
      </c>
      <c r="K44" s="1230"/>
      <c r="L44" s="1230">
        <f>SUM(L45:L47)</f>
        <v>99</v>
      </c>
      <c r="M44" s="1595">
        <f t="shared" si="8"/>
        <v>162</v>
      </c>
      <c r="N44" s="1596"/>
      <c r="O44" s="1232"/>
      <c r="P44" s="1233"/>
      <c r="Q44" s="1597"/>
      <c r="R44" s="1232"/>
      <c r="S44" s="1234"/>
      <c r="T44" s="1597"/>
      <c r="U44" s="1232"/>
      <c r="V44" s="1234"/>
      <c r="W44" s="1597"/>
      <c r="X44" s="1232"/>
      <c r="Y44" s="1234"/>
      <c r="Z44" s="1214"/>
      <c r="AA44" s="1214"/>
      <c r="AB44" s="1214"/>
      <c r="AC44" s="1214"/>
      <c r="AD44" s="1214"/>
      <c r="AE44" s="1214"/>
      <c r="AF44" s="1214"/>
      <c r="AG44" s="1214"/>
      <c r="AH44" s="1214"/>
      <c r="AI44" s="1214"/>
      <c r="AJ44" s="1214"/>
      <c r="AK44" s="1388"/>
      <c r="AL44" s="1362"/>
      <c r="AM44" s="1362"/>
      <c r="AN44" s="1362"/>
      <c r="AO44" s="1362"/>
      <c r="AP44" s="1362"/>
      <c r="AQ44" s="1362"/>
      <c r="AR44" s="1202"/>
      <c r="AS44" s="1202"/>
      <c r="AT44" s="1202"/>
      <c r="AU44" s="1202"/>
      <c r="AV44" s="1202"/>
      <c r="AW44" s="1202"/>
    </row>
    <row r="45" spans="1:49" ht="19.5" thickBot="1">
      <c r="A45" s="1222" t="s">
        <v>192</v>
      </c>
      <c r="B45" s="1599" t="s">
        <v>114</v>
      </c>
      <c r="C45" s="1600">
        <v>1</v>
      </c>
      <c r="D45" s="1230"/>
      <c r="E45" s="1230"/>
      <c r="F45" s="1601"/>
      <c r="G45" s="1602">
        <v>6</v>
      </c>
      <c r="H45" s="1556">
        <f t="shared" si="9"/>
        <v>180</v>
      </c>
      <c r="I45" s="1228">
        <f t="shared" si="10"/>
        <v>90</v>
      </c>
      <c r="J45" s="1603">
        <v>45</v>
      </c>
      <c r="K45" s="1604"/>
      <c r="L45" s="1603">
        <v>45</v>
      </c>
      <c r="M45" s="1595">
        <f t="shared" si="8"/>
        <v>90</v>
      </c>
      <c r="N45" s="1605">
        <f>6</f>
        <v>6</v>
      </c>
      <c r="O45" s="1232"/>
      <c r="P45" s="1233"/>
      <c r="Q45" s="1597"/>
      <c r="R45" s="1232"/>
      <c r="S45" s="1234"/>
      <c r="T45" s="1597"/>
      <c r="U45" s="1232"/>
      <c r="V45" s="1234"/>
      <c r="W45" s="1597"/>
      <c r="X45" s="1232"/>
      <c r="Y45" s="1234"/>
      <c r="Z45" s="1209"/>
      <c r="AA45" s="1214">
        <v>1</v>
      </c>
      <c r="AB45" s="1214"/>
      <c r="AC45" s="1214">
        <f>I45/H45</f>
        <v>0.5</v>
      </c>
      <c r="AD45" s="1214"/>
      <c r="AE45" s="1214"/>
      <c r="AF45" s="1214"/>
      <c r="AG45" s="1214"/>
      <c r="AH45" s="1214"/>
      <c r="AI45" s="1214"/>
      <c r="AJ45" s="1214"/>
      <c r="AK45" s="1388">
        <v>1</v>
      </c>
      <c r="AL45" s="1362"/>
      <c r="AM45" s="1362"/>
      <c r="AN45" s="1362"/>
      <c r="AO45" s="1362"/>
      <c r="AP45" s="1362"/>
      <c r="AQ45" s="1362"/>
      <c r="AR45" s="1202"/>
      <c r="AS45" s="1202"/>
      <c r="AT45" s="1202"/>
      <c r="AU45" s="1202"/>
      <c r="AV45" s="1202"/>
      <c r="AW45" s="1202"/>
    </row>
    <row r="46" spans="1:49" ht="18.75">
      <c r="A46" s="1222" t="s">
        <v>193</v>
      </c>
      <c r="B46" s="1599" t="s">
        <v>114</v>
      </c>
      <c r="C46" s="1606"/>
      <c r="D46" s="1607"/>
      <c r="E46" s="1607"/>
      <c r="F46" s="1608"/>
      <c r="G46" s="1602">
        <v>3</v>
      </c>
      <c r="H46" s="1556">
        <f t="shared" si="9"/>
        <v>90</v>
      </c>
      <c r="I46" s="1228">
        <v>54</v>
      </c>
      <c r="J46" s="1603">
        <v>27</v>
      </c>
      <c r="K46" s="1604"/>
      <c r="L46" s="1604">
        <v>27</v>
      </c>
      <c r="M46" s="1595">
        <f t="shared" si="8"/>
        <v>36</v>
      </c>
      <c r="N46" s="1518"/>
      <c r="O46" s="1519">
        <v>6</v>
      </c>
      <c r="P46" s="1609"/>
      <c r="Q46" s="1610"/>
      <c r="R46" s="1611"/>
      <c r="S46" s="1612"/>
      <c r="T46" s="1610"/>
      <c r="U46" s="1611"/>
      <c r="V46" s="1612"/>
      <c r="W46" s="1610"/>
      <c r="X46" s="1611"/>
      <c r="Y46" s="1612"/>
      <c r="Z46" s="1214"/>
      <c r="AA46" s="1214">
        <v>1</v>
      </c>
      <c r="AB46" s="1220"/>
      <c r="AC46" s="1214">
        <f>I46/H46</f>
        <v>0.6</v>
      </c>
      <c r="AD46" s="1220"/>
      <c r="AE46" s="1220"/>
      <c r="AF46" s="1220"/>
      <c r="AG46" s="1220"/>
      <c r="AH46" s="1220"/>
      <c r="AI46" s="1220"/>
      <c r="AJ46" s="1220"/>
      <c r="AK46" s="1390">
        <v>1</v>
      </c>
      <c r="AL46" s="1362"/>
      <c r="AM46" s="1362"/>
      <c r="AN46" s="1362"/>
      <c r="AO46" s="1362"/>
      <c r="AP46" s="1362"/>
      <c r="AQ46" s="1362"/>
      <c r="AR46" s="1202"/>
      <c r="AS46" s="1202"/>
      <c r="AT46" s="2962" t="s">
        <v>556</v>
      </c>
      <c r="AU46" s="2963"/>
      <c r="AV46" s="1221">
        <v>1</v>
      </c>
      <c r="AW46" s="1202"/>
    </row>
    <row r="47" spans="1:49" ht="31.5">
      <c r="A47" s="1222" t="s">
        <v>379</v>
      </c>
      <c r="B47" s="1599" t="s">
        <v>382</v>
      </c>
      <c r="C47" s="1238" t="s">
        <v>491</v>
      </c>
      <c r="D47" s="1230"/>
      <c r="E47" s="1230"/>
      <c r="F47" s="1226"/>
      <c r="G47" s="1602">
        <v>3</v>
      </c>
      <c r="H47" s="1556">
        <f t="shared" si="9"/>
        <v>90</v>
      </c>
      <c r="I47" s="1228">
        <f t="shared" si="10"/>
        <v>54</v>
      </c>
      <c r="J47" s="1613">
        <v>27</v>
      </c>
      <c r="K47" s="1613"/>
      <c r="L47" s="1613">
        <v>27</v>
      </c>
      <c r="M47" s="1595">
        <f t="shared" si="8"/>
        <v>36</v>
      </c>
      <c r="N47" s="1596"/>
      <c r="O47" s="1232"/>
      <c r="P47" s="1233">
        <v>6</v>
      </c>
      <c r="Q47" s="1597"/>
      <c r="R47" s="1232"/>
      <c r="S47" s="1234"/>
      <c r="T47" s="1597"/>
      <c r="U47" s="1232"/>
      <c r="V47" s="1234"/>
      <c r="W47" s="1597"/>
      <c r="X47" s="1232"/>
      <c r="Y47" s="1234"/>
      <c r="Z47" s="1214"/>
      <c r="AA47" s="1214">
        <v>1</v>
      </c>
      <c r="AB47" s="1214"/>
      <c r="AC47" s="1214">
        <f>I47/H47</f>
        <v>0.6</v>
      </c>
      <c r="AD47" s="1214"/>
      <c r="AE47" s="1214"/>
      <c r="AF47" s="1214"/>
      <c r="AG47" s="1214"/>
      <c r="AH47" s="1214"/>
      <c r="AI47" s="1214"/>
      <c r="AJ47" s="1214"/>
      <c r="AK47" s="1388">
        <v>1</v>
      </c>
      <c r="AL47" s="1362"/>
      <c r="AM47" s="1362"/>
      <c r="AN47" s="1362"/>
      <c r="AO47" s="1362"/>
      <c r="AP47" s="1362"/>
      <c r="AQ47" s="1362"/>
      <c r="AR47" s="1202"/>
      <c r="AS47" s="1202"/>
      <c r="AT47" s="1202"/>
      <c r="AU47" s="1202"/>
      <c r="AV47" s="1202"/>
      <c r="AW47" s="1202"/>
    </row>
    <row r="48" spans="1:49" s="1354" customFormat="1" ht="31.5">
      <c r="A48" s="1222" t="s">
        <v>252</v>
      </c>
      <c r="B48" s="1551" t="s">
        <v>253</v>
      </c>
      <c r="C48" s="1238"/>
      <c r="D48" s="1230"/>
      <c r="E48" s="1230"/>
      <c r="F48" s="1226"/>
      <c r="G48" s="1598">
        <v>5</v>
      </c>
      <c r="H48" s="1227">
        <f>G48*30</f>
        <v>150</v>
      </c>
      <c r="I48" s="1787">
        <f>SUM(I49:I50)</f>
        <v>93</v>
      </c>
      <c r="J48" s="1787">
        <f>SUM(J49:J50)</f>
        <v>30</v>
      </c>
      <c r="K48" s="1787">
        <f>SUM(K49:K50)</f>
        <v>45</v>
      </c>
      <c r="L48" s="1787">
        <f>SUM(L49:L50)</f>
        <v>18</v>
      </c>
      <c r="M48" s="1231">
        <f t="shared" si="8"/>
        <v>57</v>
      </c>
      <c r="N48" s="1596"/>
      <c r="O48" s="1232"/>
      <c r="P48" s="1233"/>
      <c r="Q48" s="1597"/>
      <c r="R48" s="1232"/>
      <c r="S48" s="1234"/>
      <c r="T48" s="1597"/>
      <c r="U48" s="1232"/>
      <c r="V48" s="1234"/>
      <c r="W48" s="1597"/>
      <c r="X48" s="1232"/>
      <c r="Y48" s="1234"/>
      <c r="Z48" s="1352"/>
      <c r="AA48" s="1352"/>
      <c r="AB48" s="1352"/>
      <c r="AC48" s="1352"/>
      <c r="AD48" s="1352"/>
      <c r="AE48" s="1352"/>
      <c r="AF48" s="1352"/>
      <c r="AG48" s="1352"/>
      <c r="AH48" s="1352"/>
      <c r="AI48" s="1352"/>
      <c r="AJ48" s="1352"/>
      <c r="AK48" s="1364"/>
      <c r="AL48" s="1365"/>
      <c r="AM48" s="1365"/>
      <c r="AN48" s="1365"/>
      <c r="AO48" s="1365"/>
      <c r="AP48" s="1365"/>
      <c r="AQ48" s="1365"/>
      <c r="AR48" s="1357"/>
      <c r="AS48" s="1357"/>
      <c r="AT48" s="2964"/>
      <c r="AU48" s="2964"/>
      <c r="AV48" s="1358"/>
      <c r="AW48" s="1357"/>
    </row>
    <row r="49" spans="1:49" s="1354" customFormat="1" ht="31.5">
      <c r="A49" s="1222" t="s">
        <v>378</v>
      </c>
      <c r="B49" s="1551" t="s">
        <v>377</v>
      </c>
      <c r="C49" s="1238">
        <v>5</v>
      </c>
      <c r="D49" s="1230"/>
      <c r="E49" s="1230"/>
      <c r="F49" s="1226"/>
      <c r="G49" s="1598">
        <v>4</v>
      </c>
      <c r="H49" s="1788">
        <f t="shared" si="9"/>
        <v>120</v>
      </c>
      <c r="I49" s="1787">
        <v>75</v>
      </c>
      <c r="J49" s="1787">
        <v>30</v>
      </c>
      <c r="K49" s="1787">
        <v>45</v>
      </c>
      <c r="L49" s="1787"/>
      <c r="M49" s="1789">
        <f t="shared" si="8"/>
        <v>45</v>
      </c>
      <c r="N49" s="1596"/>
      <c r="O49" s="1232"/>
      <c r="P49" s="1233"/>
      <c r="Q49" s="1597"/>
      <c r="R49" s="1232"/>
      <c r="S49" s="1234"/>
      <c r="T49" s="1597">
        <v>5</v>
      </c>
      <c r="U49" s="1232"/>
      <c r="V49" s="1234"/>
      <c r="W49" s="1597"/>
      <c r="X49" s="1232"/>
      <c r="Y49" s="1234"/>
      <c r="Z49" s="1352"/>
      <c r="AA49" s="1352">
        <v>3</v>
      </c>
      <c r="AB49" s="1352"/>
      <c r="AC49" s="1352">
        <f>I49/H49</f>
        <v>0.625</v>
      </c>
      <c r="AD49" s="1352"/>
      <c r="AE49" s="1352"/>
      <c r="AF49" s="1352"/>
      <c r="AG49" s="1352"/>
      <c r="AH49" s="1352"/>
      <c r="AI49" s="1352"/>
      <c r="AJ49" s="1352"/>
      <c r="AK49" s="1364">
        <v>3</v>
      </c>
      <c r="AL49" s="1365"/>
      <c r="AM49" s="1365"/>
      <c r="AN49" s="1365"/>
      <c r="AO49" s="1365"/>
      <c r="AP49" s="1365"/>
      <c r="AQ49" s="1365"/>
      <c r="AR49" s="1357"/>
      <c r="AS49" s="1357"/>
      <c r="AT49" s="2965" t="s">
        <v>519</v>
      </c>
      <c r="AU49" s="2965"/>
      <c r="AV49" s="1358">
        <v>1.5</v>
      </c>
      <c r="AW49" s="1357"/>
    </row>
    <row r="50" spans="1:49" s="1354" customFormat="1" ht="31.5">
      <c r="A50" s="1222" t="s">
        <v>194</v>
      </c>
      <c r="B50" s="1593" t="s">
        <v>385</v>
      </c>
      <c r="C50" s="1238"/>
      <c r="D50" s="1230"/>
      <c r="E50" s="1230" t="s">
        <v>495</v>
      </c>
      <c r="F50" s="1226"/>
      <c r="G50" s="1598">
        <v>1</v>
      </c>
      <c r="H50" s="1227">
        <f t="shared" si="9"/>
        <v>30</v>
      </c>
      <c r="I50" s="1516">
        <f aca="true" t="shared" si="11" ref="I50:I59">J50+K50+L50</f>
        <v>18</v>
      </c>
      <c r="J50" s="1697"/>
      <c r="K50" s="1698"/>
      <c r="L50" s="1698">
        <v>18</v>
      </c>
      <c r="M50" s="1231">
        <f t="shared" si="8"/>
        <v>12</v>
      </c>
      <c r="N50" s="1596"/>
      <c r="O50" s="1232"/>
      <c r="P50" s="1233"/>
      <c r="Q50" s="1597"/>
      <c r="R50" s="1232"/>
      <c r="S50" s="1234"/>
      <c r="T50" s="1597"/>
      <c r="U50" s="1232">
        <v>1</v>
      </c>
      <c r="V50" s="1234">
        <v>1</v>
      </c>
      <c r="W50" s="1597"/>
      <c r="X50" s="1232"/>
      <c r="Y50" s="1234"/>
      <c r="Z50" s="1352"/>
      <c r="AA50" s="1352">
        <v>3</v>
      </c>
      <c r="AB50" s="1352"/>
      <c r="AC50" s="1352">
        <f>I50/H50</f>
        <v>0.6</v>
      </c>
      <c r="AD50" s="1352"/>
      <c r="AE50" s="1352"/>
      <c r="AF50" s="1352"/>
      <c r="AG50" s="1352"/>
      <c r="AH50" s="1352"/>
      <c r="AI50" s="1352"/>
      <c r="AJ50" s="1352"/>
      <c r="AK50" s="1364">
        <v>3</v>
      </c>
      <c r="AL50" s="1365"/>
      <c r="AM50" s="1365"/>
      <c r="AN50" s="1365"/>
      <c r="AO50" s="1365"/>
      <c r="AP50" s="1365"/>
      <c r="AQ50" s="1365"/>
      <c r="AR50" s="1359"/>
      <c r="AS50" s="1359"/>
      <c r="AT50" s="2965" t="s">
        <v>519</v>
      </c>
      <c r="AU50" s="2965"/>
      <c r="AV50" s="1358">
        <v>1</v>
      </c>
      <c r="AW50" s="1359"/>
    </row>
    <row r="51" spans="1:49" s="1354" customFormat="1" ht="18.75">
      <c r="A51" s="1222" t="s">
        <v>195</v>
      </c>
      <c r="B51" s="1593" t="s">
        <v>83</v>
      </c>
      <c r="C51" s="1238"/>
      <c r="D51" s="1225"/>
      <c r="E51" s="1225"/>
      <c r="F51" s="1226"/>
      <c r="G51" s="1602">
        <v>5</v>
      </c>
      <c r="H51" s="1556">
        <f t="shared" si="9"/>
        <v>150</v>
      </c>
      <c r="I51" s="1614">
        <f t="shared" si="11"/>
        <v>78</v>
      </c>
      <c r="J51" s="1604">
        <f>SUM(J52:J54)</f>
        <v>36</v>
      </c>
      <c r="K51" s="1604">
        <f>SUM(K52:K54)</f>
        <v>27</v>
      </c>
      <c r="L51" s="1604">
        <f>SUM(L52:L54)</f>
        <v>15</v>
      </c>
      <c r="M51" s="1469">
        <f t="shared" si="8"/>
        <v>72</v>
      </c>
      <c r="N51" s="1596"/>
      <c r="O51" s="1232"/>
      <c r="P51" s="1233"/>
      <c r="Q51" s="1597"/>
      <c r="R51" s="1232"/>
      <c r="S51" s="1234"/>
      <c r="T51" s="1597"/>
      <c r="U51" s="1232"/>
      <c r="V51" s="1234"/>
      <c r="W51" s="1597"/>
      <c r="X51" s="1232"/>
      <c r="Y51" s="1234"/>
      <c r="Z51" s="1352"/>
      <c r="AA51" s="1352"/>
      <c r="AB51" s="1352"/>
      <c r="AC51" s="1352"/>
      <c r="AD51" s="1352"/>
      <c r="AE51" s="1352"/>
      <c r="AF51" s="1352"/>
      <c r="AG51" s="1352"/>
      <c r="AH51" s="1352"/>
      <c r="AI51" s="1352"/>
      <c r="AJ51" s="1352"/>
      <c r="AK51" s="1364"/>
      <c r="AL51" s="1365"/>
      <c r="AM51" s="1365"/>
      <c r="AN51" s="1365"/>
      <c r="AO51" s="1365"/>
      <c r="AP51" s="1365"/>
      <c r="AQ51" s="1365"/>
      <c r="AR51" s="1357"/>
      <c r="AS51" s="1357"/>
      <c r="AT51" s="1357"/>
      <c r="AU51" s="1357"/>
      <c r="AV51" s="1357"/>
      <c r="AW51" s="1357"/>
    </row>
    <row r="52" spans="1:49" s="1354" customFormat="1" ht="18.75">
      <c r="A52" s="1222" t="s">
        <v>196</v>
      </c>
      <c r="B52" s="1599" t="s">
        <v>115</v>
      </c>
      <c r="C52" s="1238"/>
      <c r="D52" s="1225"/>
      <c r="E52" s="1225"/>
      <c r="F52" s="1226"/>
      <c r="G52" s="1598">
        <v>2</v>
      </c>
      <c r="H52" s="1227">
        <f t="shared" si="9"/>
        <v>60</v>
      </c>
      <c r="I52" s="1228">
        <f t="shared" si="11"/>
        <v>27</v>
      </c>
      <c r="J52" s="1229">
        <v>18</v>
      </c>
      <c r="K52" s="1230">
        <v>9</v>
      </c>
      <c r="L52" s="1230"/>
      <c r="M52" s="1231">
        <f t="shared" si="8"/>
        <v>33</v>
      </c>
      <c r="N52" s="1596"/>
      <c r="O52" s="1232">
        <v>3</v>
      </c>
      <c r="P52" s="1233"/>
      <c r="Q52" s="1597"/>
      <c r="R52" s="1232"/>
      <c r="S52" s="1234"/>
      <c r="T52" s="1597"/>
      <c r="U52" s="1232"/>
      <c r="V52" s="1234"/>
      <c r="W52" s="1597"/>
      <c r="X52" s="1232"/>
      <c r="Y52" s="1234"/>
      <c r="Z52" s="1352"/>
      <c r="AA52" s="1352">
        <v>1</v>
      </c>
      <c r="AB52" s="1352"/>
      <c r="AC52" s="1352">
        <f>I52/H52</f>
        <v>0.45</v>
      </c>
      <c r="AD52" s="1352"/>
      <c r="AE52" s="1352"/>
      <c r="AF52" s="1352"/>
      <c r="AG52" s="1352"/>
      <c r="AH52" s="1352"/>
      <c r="AI52" s="1352"/>
      <c r="AJ52" s="1352"/>
      <c r="AK52" s="1364">
        <v>1</v>
      </c>
      <c r="AL52" s="1365"/>
      <c r="AM52" s="1365"/>
      <c r="AN52" s="1365"/>
      <c r="AO52" s="1365"/>
      <c r="AP52" s="1365"/>
      <c r="AQ52" s="1365"/>
      <c r="AR52" s="1357"/>
      <c r="AS52" s="1357"/>
      <c r="AT52" s="1357"/>
      <c r="AU52" s="1357"/>
      <c r="AV52" s="1357"/>
      <c r="AW52" s="1357"/>
    </row>
    <row r="53" spans="1:49" s="1354" customFormat="1" ht="18.75">
      <c r="A53" s="1222" t="s">
        <v>197</v>
      </c>
      <c r="B53" s="1599" t="s">
        <v>115</v>
      </c>
      <c r="C53" s="1238" t="s">
        <v>491</v>
      </c>
      <c r="D53" s="1225"/>
      <c r="E53" s="1225"/>
      <c r="F53" s="1226"/>
      <c r="G53" s="1598">
        <v>2</v>
      </c>
      <c r="H53" s="1227">
        <f t="shared" si="9"/>
        <v>60</v>
      </c>
      <c r="I53" s="1228">
        <f t="shared" si="11"/>
        <v>36</v>
      </c>
      <c r="J53" s="1229">
        <v>18</v>
      </c>
      <c r="K53" s="1230">
        <v>18</v>
      </c>
      <c r="L53" s="1230"/>
      <c r="M53" s="1231">
        <f t="shared" si="8"/>
        <v>24</v>
      </c>
      <c r="N53" s="1596"/>
      <c r="O53" s="1232"/>
      <c r="P53" s="1233">
        <v>4</v>
      </c>
      <c r="Q53" s="1597"/>
      <c r="R53" s="1232"/>
      <c r="S53" s="1234"/>
      <c r="T53" s="1597"/>
      <c r="U53" s="1232"/>
      <c r="V53" s="1234"/>
      <c r="W53" s="1597"/>
      <c r="X53" s="1232"/>
      <c r="Y53" s="1234"/>
      <c r="Z53" s="1352"/>
      <c r="AA53" s="1352">
        <v>1</v>
      </c>
      <c r="AB53" s="1352"/>
      <c r="AC53" s="1352">
        <f>I53/H53</f>
        <v>0.6</v>
      </c>
      <c r="AD53" s="1352"/>
      <c r="AE53" s="1352"/>
      <c r="AF53" s="1352"/>
      <c r="AG53" s="1352"/>
      <c r="AH53" s="1352"/>
      <c r="AI53" s="1352"/>
      <c r="AJ53" s="1352"/>
      <c r="AK53" s="1364">
        <v>1</v>
      </c>
      <c r="AL53" s="1365"/>
      <c r="AM53" s="1365"/>
      <c r="AN53" s="1365"/>
      <c r="AO53" s="1365"/>
      <c r="AP53" s="1365"/>
      <c r="AQ53" s="1365"/>
      <c r="AR53" s="1357"/>
      <c r="AS53" s="1357"/>
      <c r="AT53" s="1357"/>
      <c r="AU53" s="1357"/>
      <c r="AV53" s="1357"/>
      <c r="AW53" s="1357"/>
    </row>
    <row r="54" spans="1:49" s="1354" customFormat="1" ht="18.75">
      <c r="A54" s="1222" t="s">
        <v>198</v>
      </c>
      <c r="B54" s="1551" t="s">
        <v>116</v>
      </c>
      <c r="C54" s="1224"/>
      <c r="D54" s="1225"/>
      <c r="E54" s="1225" t="s">
        <v>50</v>
      </c>
      <c r="F54" s="1226"/>
      <c r="G54" s="1598">
        <v>1</v>
      </c>
      <c r="H54" s="1227">
        <f t="shared" si="9"/>
        <v>30</v>
      </c>
      <c r="I54" s="1228">
        <f t="shared" si="11"/>
        <v>15</v>
      </c>
      <c r="J54" s="1229"/>
      <c r="K54" s="1230"/>
      <c r="L54" s="1230">
        <v>15</v>
      </c>
      <c r="M54" s="1231">
        <f t="shared" si="8"/>
        <v>15</v>
      </c>
      <c r="N54" s="1596"/>
      <c r="O54" s="1232"/>
      <c r="P54" s="1233"/>
      <c r="Q54" s="1597">
        <v>1</v>
      </c>
      <c r="R54" s="1232"/>
      <c r="S54" s="1234"/>
      <c r="T54" s="1597"/>
      <c r="U54" s="1232"/>
      <c r="V54" s="1234"/>
      <c r="W54" s="1597"/>
      <c r="X54" s="1232"/>
      <c r="Y54" s="1234"/>
      <c r="Z54" s="1352"/>
      <c r="AA54" s="1352">
        <v>2</v>
      </c>
      <c r="AB54" s="1352"/>
      <c r="AC54" s="1352">
        <f>I54/H54</f>
        <v>0.5</v>
      </c>
      <c r="AD54" s="1352"/>
      <c r="AE54" s="1352"/>
      <c r="AF54" s="1352"/>
      <c r="AG54" s="1352"/>
      <c r="AH54" s="1352"/>
      <c r="AI54" s="1352"/>
      <c r="AJ54" s="1352"/>
      <c r="AK54" s="1364">
        <v>2</v>
      </c>
      <c r="AL54" s="1365"/>
      <c r="AM54" s="1365"/>
      <c r="AN54" s="1365"/>
      <c r="AO54" s="1365"/>
      <c r="AP54" s="1365"/>
      <c r="AQ54" s="1365"/>
      <c r="AR54" s="1359"/>
      <c r="AS54" s="1359"/>
      <c r="AT54" s="1359"/>
      <c r="AU54" s="1359"/>
      <c r="AV54" s="1358">
        <v>0.5</v>
      </c>
      <c r="AW54" s="1359"/>
    </row>
    <row r="55" spans="1:49" ht="38.25" customHeight="1">
      <c r="A55" s="1222" t="s">
        <v>199</v>
      </c>
      <c r="B55" s="1551" t="s">
        <v>117</v>
      </c>
      <c r="C55" s="1224"/>
      <c r="D55" s="1225" t="s">
        <v>50</v>
      </c>
      <c r="E55" s="1225"/>
      <c r="F55" s="1226"/>
      <c r="G55" s="1602">
        <v>3.5</v>
      </c>
      <c r="H55" s="1556">
        <f t="shared" si="9"/>
        <v>105</v>
      </c>
      <c r="I55" s="1228">
        <f t="shared" si="11"/>
        <v>60</v>
      </c>
      <c r="J55" s="1229">
        <v>30</v>
      </c>
      <c r="K55" s="1230"/>
      <c r="L55" s="1230">
        <v>30</v>
      </c>
      <c r="M55" s="1231">
        <f t="shared" si="8"/>
        <v>45</v>
      </c>
      <c r="N55" s="1596"/>
      <c r="O55" s="1232"/>
      <c r="P55" s="1233"/>
      <c r="Q55" s="1597">
        <v>4</v>
      </c>
      <c r="R55" s="1232"/>
      <c r="S55" s="1234"/>
      <c r="T55" s="1597"/>
      <c r="U55" s="1232"/>
      <c r="V55" s="1234"/>
      <c r="W55" s="1597"/>
      <c r="X55" s="1232"/>
      <c r="Y55" s="1234"/>
      <c r="Z55" s="1214"/>
      <c r="AA55" s="1214">
        <v>2</v>
      </c>
      <c r="AB55" s="1214"/>
      <c r="AC55" s="1214">
        <f>I55/H55</f>
        <v>0.5714285714285714</v>
      </c>
      <c r="AD55" s="1214"/>
      <c r="AE55" s="1214"/>
      <c r="AF55" s="1214"/>
      <c r="AG55" s="1214"/>
      <c r="AH55" s="1214"/>
      <c r="AI55" s="1214"/>
      <c r="AJ55" s="1214"/>
      <c r="AK55" s="1388">
        <v>2</v>
      </c>
      <c r="AL55" s="1362"/>
      <c r="AM55" s="1362"/>
      <c r="AN55" s="1362"/>
      <c r="AO55" s="1362"/>
      <c r="AP55" s="1362"/>
      <c r="AQ55" s="1362"/>
      <c r="AR55" s="1202"/>
      <c r="AS55" s="1202"/>
      <c r="AT55" s="2966" t="s">
        <v>520</v>
      </c>
      <c r="AU55" s="2966"/>
      <c r="AV55" s="1221">
        <v>1</v>
      </c>
      <c r="AW55" s="1202"/>
    </row>
    <row r="56" spans="1:49" s="1354" customFormat="1" ht="18.75">
      <c r="A56" s="1222" t="s">
        <v>200</v>
      </c>
      <c r="B56" s="1551" t="s">
        <v>118</v>
      </c>
      <c r="C56" s="1224" t="s">
        <v>494</v>
      </c>
      <c r="D56" s="1225"/>
      <c r="E56" s="1225"/>
      <c r="F56" s="1226"/>
      <c r="G56" s="1598">
        <v>3</v>
      </c>
      <c r="H56" s="1227">
        <f t="shared" si="9"/>
        <v>90</v>
      </c>
      <c r="I56" s="1228">
        <f t="shared" si="11"/>
        <v>45</v>
      </c>
      <c r="J56" s="1229">
        <v>18</v>
      </c>
      <c r="K56" s="1230">
        <v>27</v>
      </c>
      <c r="L56" s="1230"/>
      <c r="M56" s="1231">
        <f t="shared" si="8"/>
        <v>45</v>
      </c>
      <c r="N56" s="1596"/>
      <c r="O56" s="1232"/>
      <c r="P56" s="1233"/>
      <c r="Q56" s="1597"/>
      <c r="R56" s="1232"/>
      <c r="S56" s="1234"/>
      <c r="T56" s="1597"/>
      <c r="U56" s="1232">
        <v>5</v>
      </c>
      <c r="V56" s="1234"/>
      <c r="W56" s="1597"/>
      <c r="X56" s="1232"/>
      <c r="Y56" s="1234"/>
      <c r="Z56" s="1352"/>
      <c r="AA56" s="1352">
        <v>3</v>
      </c>
      <c r="AB56" s="1352"/>
      <c r="AC56" s="1352">
        <f>I56/H56</f>
        <v>0.5</v>
      </c>
      <c r="AD56" s="1352"/>
      <c r="AE56" s="1352"/>
      <c r="AF56" s="1352"/>
      <c r="AG56" s="1352"/>
      <c r="AH56" s="1352"/>
      <c r="AI56" s="1352"/>
      <c r="AJ56" s="1352"/>
      <c r="AK56" s="1364">
        <v>3</v>
      </c>
      <c r="AL56" s="1365"/>
      <c r="AM56" s="1365"/>
      <c r="AN56" s="1365"/>
      <c r="AO56" s="1365"/>
      <c r="AP56" s="1365"/>
      <c r="AQ56" s="1365"/>
      <c r="AR56" s="1357"/>
      <c r="AS56" s="1357"/>
      <c r="AT56" s="2964"/>
      <c r="AU56" s="2964"/>
      <c r="AV56" s="1358"/>
      <c r="AW56" s="1357"/>
    </row>
    <row r="57" spans="1:49" ht="18.75">
      <c r="A57" s="1222" t="s">
        <v>201</v>
      </c>
      <c r="B57" s="1593" t="s">
        <v>84</v>
      </c>
      <c r="C57" s="1224"/>
      <c r="D57" s="1225"/>
      <c r="E57" s="1225"/>
      <c r="F57" s="1226"/>
      <c r="G57" s="1602">
        <v>6</v>
      </c>
      <c r="H57" s="1556">
        <f t="shared" si="9"/>
        <v>180</v>
      </c>
      <c r="I57" s="1614">
        <f t="shared" si="11"/>
        <v>108</v>
      </c>
      <c r="J57" s="1603">
        <f>SUM(J58:J59)</f>
        <v>54</v>
      </c>
      <c r="K57" s="1603">
        <f>SUM(K58:K59)</f>
        <v>27</v>
      </c>
      <c r="L57" s="1603">
        <f>SUM(L58:L59)</f>
        <v>27</v>
      </c>
      <c r="M57" s="1469">
        <f t="shared" si="8"/>
        <v>72</v>
      </c>
      <c r="N57" s="1596"/>
      <c r="O57" s="1232"/>
      <c r="P57" s="1233"/>
      <c r="Q57" s="1597"/>
      <c r="R57" s="1232"/>
      <c r="S57" s="1234"/>
      <c r="T57" s="1597"/>
      <c r="U57" s="1232"/>
      <c r="V57" s="1234"/>
      <c r="W57" s="1597"/>
      <c r="X57" s="1232"/>
      <c r="Y57" s="1234"/>
      <c r="Z57" s="1214"/>
      <c r="AA57" s="1214"/>
      <c r="AB57" s="1214"/>
      <c r="AC57" s="1214"/>
      <c r="AD57" s="1214"/>
      <c r="AE57" s="1214"/>
      <c r="AF57" s="1214"/>
      <c r="AG57" s="1214"/>
      <c r="AH57" s="1214"/>
      <c r="AI57" s="1214"/>
      <c r="AJ57" s="1214"/>
      <c r="AK57" s="1388"/>
      <c r="AL57" s="1362"/>
      <c r="AM57" s="1362"/>
      <c r="AN57" s="1362"/>
      <c r="AO57" s="1362"/>
      <c r="AP57" s="1362"/>
      <c r="AQ57" s="1362"/>
      <c r="AR57" s="1202"/>
      <c r="AS57" s="1202"/>
      <c r="AT57" s="1202"/>
      <c r="AU57" s="1202"/>
      <c r="AV57" s="1202"/>
      <c r="AW57" s="1202"/>
    </row>
    <row r="58" spans="1:49" ht="18.75">
      <c r="A58" s="1222" t="s">
        <v>202</v>
      </c>
      <c r="B58" s="1223" t="s">
        <v>119</v>
      </c>
      <c r="C58" s="1224"/>
      <c r="D58" s="1225" t="s">
        <v>490</v>
      </c>
      <c r="E58" s="1225"/>
      <c r="F58" s="1226"/>
      <c r="G58" s="1598">
        <v>2.5</v>
      </c>
      <c r="H58" s="1227">
        <f t="shared" si="9"/>
        <v>75</v>
      </c>
      <c r="I58" s="1228">
        <f t="shared" si="11"/>
        <v>45</v>
      </c>
      <c r="J58" s="1229">
        <v>27</v>
      </c>
      <c r="K58" s="1230">
        <v>9</v>
      </c>
      <c r="L58" s="1230">
        <v>9</v>
      </c>
      <c r="M58" s="1231">
        <f t="shared" si="8"/>
        <v>30</v>
      </c>
      <c r="N58" s="1596"/>
      <c r="O58" s="1232">
        <v>5</v>
      </c>
      <c r="P58" s="1233"/>
      <c r="Q58" s="1597"/>
      <c r="R58" s="1232"/>
      <c r="S58" s="1234"/>
      <c r="T58" s="1597"/>
      <c r="U58" s="1232"/>
      <c r="V58" s="1234"/>
      <c r="W58" s="1597"/>
      <c r="X58" s="1232"/>
      <c r="Y58" s="1234"/>
      <c r="Z58" s="1235"/>
      <c r="AA58" s="1235">
        <v>1</v>
      </c>
      <c r="AB58" s="1235"/>
      <c r="AC58" s="1235">
        <f>I58/H58</f>
        <v>0.6</v>
      </c>
      <c r="AD58" s="1235"/>
      <c r="AE58" s="1235"/>
      <c r="AF58" s="1235"/>
      <c r="AG58" s="1235"/>
      <c r="AH58" s="1235"/>
      <c r="AI58" s="1235"/>
      <c r="AJ58" s="1235"/>
      <c r="AK58" s="1388">
        <v>1</v>
      </c>
      <c r="AL58" s="1362"/>
      <c r="AM58" s="1362"/>
      <c r="AN58" s="1362"/>
      <c r="AO58" s="1362"/>
      <c r="AP58" s="1362"/>
      <c r="AQ58" s="1362"/>
      <c r="AR58" s="1236"/>
      <c r="AS58" s="1236"/>
      <c r="AT58" s="1236"/>
      <c r="AU58" s="1236"/>
      <c r="AV58" s="1236"/>
      <c r="AW58" s="1236"/>
    </row>
    <row r="59" spans="1:49" ht="19.5" thickBot="1">
      <c r="A59" s="1222" t="s">
        <v>509</v>
      </c>
      <c r="B59" s="1223" t="s">
        <v>119</v>
      </c>
      <c r="C59" s="1224" t="s">
        <v>491</v>
      </c>
      <c r="D59" s="1225"/>
      <c r="E59" s="1225"/>
      <c r="F59" s="1226"/>
      <c r="G59" s="1598">
        <v>3.5</v>
      </c>
      <c r="H59" s="1227">
        <f t="shared" si="9"/>
        <v>105</v>
      </c>
      <c r="I59" s="1228">
        <f t="shared" si="11"/>
        <v>63</v>
      </c>
      <c r="J59" s="1229">
        <v>27</v>
      </c>
      <c r="K59" s="1230">
        <v>18</v>
      </c>
      <c r="L59" s="1230">
        <v>18</v>
      </c>
      <c r="M59" s="1231">
        <f t="shared" si="8"/>
        <v>42</v>
      </c>
      <c r="N59" s="1596"/>
      <c r="O59" s="1232"/>
      <c r="P59" s="1233">
        <v>7</v>
      </c>
      <c r="Q59" s="1597"/>
      <c r="R59" s="1232"/>
      <c r="S59" s="1234"/>
      <c r="T59" s="1597"/>
      <c r="U59" s="1232"/>
      <c r="V59" s="1234"/>
      <c r="W59" s="1597"/>
      <c r="X59" s="1232"/>
      <c r="Y59" s="1234"/>
      <c r="Z59" s="1235"/>
      <c r="AA59" s="1235"/>
      <c r="AB59" s="1235"/>
      <c r="AC59" s="1235"/>
      <c r="AD59" s="1235"/>
      <c r="AE59" s="1235"/>
      <c r="AF59" s="1235"/>
      <c r="AG59" s="1235"/>
      <c r="AH59" s="1235"/>
      <c r="AI59" s="1235"/>
      <c r="AJ59" s="1235"/>
      <c r="AK59" s="1388">
        <v>1</v>
      </c>
      <c r="AL59" s="1362"/>
      <c r="AM59" s="1362"/>
      <c r="AN59" s="1362"/>
      <c r="AO59" s="1362"/>
      <c r="AP59" s="1362"/>
      <c r="AQ59" s="1362"/>
      <c r="AR59" s="1236"/>
      <c r="AS59" s="1236"/>
      <c r="AT59" s="1236"/>
      <c r="AU59" s="1236"/>
      <c r="AV59" s="1236"/>
      <c r="AW59" s="1236"/>
    </row>
    <row r="60" spans="1:49" ht="19.5" thickBot="1">
      <c r="A60" s="1222"/>
      <c r="B60" s="1237"/>
      <c r="C60" s="1238"/>
      <c r="D60" s="1225"/>
      <c r="E60" s="1225"/>
      <c r="F60" s="1226"/>
      <c r="G60" s="1598"/>
      <c r="H60" s="1227"/>
      <c r="I60" s="1228"/>
      <c r="J60" s="1229"/>
      <c r="K60" s="1230"/>
      <c r="L60" s="1230"/>
      <c r="M60" s="1231"/>
      <c r="N60" s="1596"/>
      <c r="O60" s="1232"/>
      <c r="P60" s="1233"/>
      <c r="Q60" s="1597"/>
      <c r="R60" s="1232"/>
      <c r="S60" s="1234"/>
      <c r="T60" s="1597"/>
      <c r="U60" s="1232"/>
      <c r="V60" s="1234"/>
      <c r="W60" s="1597"/>
      <c r="X60" s="1232"/>
      <c r="Y60" s="1234"/>
      <c r="Z60" s="1239"/>
      <c r="AA60" s="1239">
        <v>2</v>
      </c>
      <c r="AB60" s="1239"/>
      <c r="AC60" s="1239" t="e">
        <f>I60/H60</f>
        <v>#DIV/0!</v>
      </c>
      <c r="AD60" s="1239"/>
      <c r="AE60" s="1239"/>
      <c r="AF60" s="1239"/>
      <c r="AG60" s="1239"/>
      <c r="AH60" s="1239"/>
      <c r="AI60" s="1239"/>
      <c r="AJ60" s="1239"/>
      <c r="AK60" s="1364"/>
      <c r="AL60" s="1365"/>
      <c r="AM60" s="1365"/>
      <c r="AN60" s="1365"/>
      <c r="AO60" s="1365"/>
      <c r="AP60" s="1365"/>
      <c r="AQ60" s="1365"/>
      <c r="AR60" s="1240"/>
      <c r="AS60" s="1240"/>
      <c r="AT60" s="1240"/>
      <c r="AU60" s="1240"/>
      <c r="AV60" s="1240"/>
      <c r="AW60" s="1240"/>
    </row>
    <row r="61" spans="1:49" ht="16.5" thickBot="1">
      <c r="A61" s="2950" t="s">
        <v>69</v>
      </c>
      <c r="B61" s="2951"/>
      <c r="C61" s="2951"/>
      <c r="D61" s="2951"/>
      <c r="E61" s="2951"/>
      <c r="F61" s="2952"/>
      <c r="G61" s="1615">
        <f aca="true" t="shared" si="12" ref="G61:M61">SUMIF($B$35:$B$60,"=*_*",G35:G60)</f>
        <v>52</v>
      </c>
      <c r="H61" s="1615">
        <f t="shared" si="12"/>
        <v>1560</v>
      </c>
      <c r="I61" s="1615">
        <f t="shared" si="12"/>
        <v>843</v>
      </c>
      <c r="J61" s="1615">
        <f t="shared" si="12"/>
        <v>423</v>
      </c>
      <c r="K61" s="1615">
        <f t="shared" si="12"/>
        <v>183</v>
      </c>
      <c r="L61" s="1615">
        <f t="shared" si="12"/>
        <v>237</v>
      </c>
      <c r="M61" s="1615">
        <f t="shared" si="12"/>
        <v>717</v>
      </c>
      <c r="N61" s="1616">
        <f>SUM(N35:N60)</f>
        <v>12</v>
      </c>
      <c r="O61" s="1616">
        <f>SUM(O35:O60)</f>
        <v>19</v>
      </c>
      <c r="P61" s="1616">
        <f>SUM(P35:P60)</f>
        <v>17</v>
      </c>
      <c r="Q61" s="1616">
        <f>SUM(Q35:Q60)-Q60</f>
        <v>5</v>
      </c>
      <c r="R61" s="1616">
        <f aca="true" t="shared" si="13" ref="R61:Y61">SUM(R35:R60)</f>
        <v>3</v>
      </c>
      <c r="S61" s="1616">
        <f t="shared" si="13"/>
        <v>3</v>
      </c>
      <c r="T61" s="1616">
        <f t="shared" si="13"/>
        <v>5</v>
      </c>
      <c r="U61" s="1616">
        <f t="shared" si="13"/>
        <v>6</v>
      </c>
      <c r="V61" s="1616">
        <f t="shared" si="13"/>
        <v>4</v>
      </c>
      <c r="W61" s="1616">
        <f t="shared" si="13"/>
        <v>3</v>
      </c>
      <c r="X61" s="1616">
        <f t="shared" si="13"/>
        <v>0</v>
      </c>
      <c r="Y61" s="1616">
        <f t="shared" si="13"/>
        <v>0</v>
      </c>
      <c r="Z61" s="1241"/>
      <c r="AA61" s="1241"/>
      <c r="AB61" s="1241"/>
      <c r="AC61" s="1241"/>
      <c r="AD61" s="1241"/>
      <c r="AE61" s="1241"/>
      <c r="AF61" s="1241"/>
      <c r="AG61" s="1241"/>
      <c r="AH61" s="1241"/>
      <c r="AI61" s="1241"/>
      <c r="AJ61" s="1241"/>
      <c r="AK61" s="1391"/>
      <c r="AL61" s="1362"/>
      <c r="AM61" s="1362"/>
      <c r="AN61" s="1362"/>
      <c r="AO61" s="1362"/>
      <c r="AP61" s="1362"/>
      <c r="AQ61" s="1362"/>
      <c r="AR61" s="1213"/>
      <c r="AS61" s="1213"/>
      <c r="AT61" s="1202"/>
      <c r="AU61" s="1202"/>
      <c r="AV61" s="1202"/>
      <c r="AW61" s="1202"/>
    </row>
    <row r="62" spans="1:49" ht="15.75">
      <c r="A62" s="2967" t="s">
        <v>93</v>
      </c>
      <c r="B62" s="2968"/>
      <c r="C62" s="2968"/>
      <c r="D62" s="2968"/>
      <c r="E62" s="2968"/>
      <c r="F62" s="2969"/>
      <c r="G62" s="1617">
        <f>G21+G61</f>
        <v>69.5</v>
      </c>
      <c r="H62" s="1618">
        <f aca="true" t="shared" si="14" ref="H62:Y62">H31+H61</f>
        <v>2085</v>
      </c>
      <c r="I62" s="1618">
        <f t="shared" si="14"/>
        <v>1344</v>
      </c>
      <c r="J62" s="1618">
        <f t="shared" si="14"/>
        <v>502</v>
      </c>
      <c r="K62" s="1618">
        <f t="shared" si="14"/>
        <v>183</v>
      </c>
      <c r="L62" s="1618">
        <f t="shared" si="14"/>
        <v>659</v>
      </c>
      <c r="M62" s="1618">
        <f t="shared" si="14"/>
        <v>993</v>
      </c>
      <c r="N62" s="1618">
        <f t="shared" si="14"/>
        <v>22</v>
      </c>
      <c r="O62" s="1618">
        <f t="shared" si="14"/>
        <v>25</v>
      </c>
      <c r="P62" s="1618">
        <f t="shared" si="14"/>
        <v>23</v>
      </c>
      <c r="Q62" s="1618">
        <f t="shared" si="14"/>
        <v>11</v>
      </c>
      <c r="R62" s="1618">
        <f t="shared" si="14"/>
        <v>10</v>
      </c>
      <c r="S62" s="1618">
        <f t="shared" si="14"/>
        <v>12</v>
      </c>
      <c r="T62" s="1618">
        <f t="shared" si="14"/>
        <v>5</v>
      </c>
      <c r="U62" s="1618">
        <f t="shared" si="14"/>
        <v>6</v>
      </c>
      <c r="V62" s="1618">
        <f t="shared" si="14"/>
        <v>4</v>
      </c>
      <c r="W62" s="1618">
        <f t="shared" si="14"/>
        <v>3</v>
      </c>
      <c r="X62" s="1618">
        <f t="shared" si="14"/>
        <v>0</v>
      </c>
      <c r="Y62" s="1618">
        <f t="shared" si="14"/>
        <v>2</v>
      </c>
      <c r="Z62" s="1241"/>
      <c r="AA62" s="1241"/>
      <c r="AB62" s="1241"/>
      <c r="AC62" s="1241"/>
      <c r="AD62" s="1241"/>
      <c r="AE62" s="1241"/>
      <c r="AF62" s="1241"/>
      <c r="AG62" s="1241"/>
      <c r="AH62" s="1241"/>
      <c r="AI62" s="1241"/>
      <c r="AJ62" s="1241"/>
      <c r="AK62" s="1391"/>
      <c r="AL62" s="1362"/>
      <c r="AM62" s="1362"/>
      <c r="AN62" s="1362"/>
      <c r="AO62" s="1362"/>
      <c r="AP62" s="1362"/>
      <c r="AQ62" s="1362"/>
      <c r="AR62" s="1213"/>
      <c r="AS62" s="1213"/>
      <c r="AT62" s="1202"/>
      <c r="AU62" s="1202"/>
      <c r="AV62" s="1202"/>
      <c r="AW62" s="1202"/>
    </row>
    <row r="63" spans="1:49" ht="15.75">
      <c r="A63" s="2970" t="s">
        <v>588</v>
      </c>
      <c r="B63" s="2971"/>
      <c r="C63" s="2971"/>
      <c r="D63" s="2971"/>
      <c r="E63" s="2971"/>
      <c r="F63" s="2971"/>
      <c r="G63" s="2971"/>
      <c r="H63" s="2971"/>
      <c r="I63" s="2971"/>
      <c r="J63" s="2971"/>
      <c r="K63" s="2971"/>
      <c r="L63" s="2971"/>
      <c r="M63" s="2971"/>
      <c r="N63" s="2971"/>
      <c r="O63" s="2971"/>
      <c r="P63" s="2971"/>
      <c r="Q63" s="2971"/>
      <c r="R63" s="2971"/>
      <c r="S63" s="2971"/>
      <c r="T63" s="2971"/>
      <c r="U63" s="2971"/>
      <c r="V63" s="2971"/>
      <c r="W63" s="2971"/>
      <c r="X63" s="2971"/>
      <c r="Y63" s="2972"/>
      <c r="Z63" s="1241"/>
      <c r="AA63" s="1241"/>
      <c r="AB63" s="1241"/>
      <c r="AC63" s="1241"/>
      <c r="AD63" s="1241"/>
      <c r="AE63" s="1241"/>
      <c r="AF63" s="1241"/>
      <c r="AG63" s="1241"/>
      <c r="AH63" s="1241"/>
      <c r="AI63" s="1241"/>
      <c r="AJ63" s="1241"/>
      <c r="AK63" s="1391"/>
      <c r="AL63" s="1362"/>
      <c r="AM63" s="1362"/>
      <c r="AN63" s="1362"/>
      <c r="AO63" s="1362"/>
      <c r="AP63" s="1362"/>
      <c r="AQ63" s="1362"/>
      <c r="AR63" s="1213"/>
      <c r="AS63" s="1213"/>
      <c r="AT63" s="1202"/>
      <c r="AU63" s="1202"/>
      <c r="AV63" s="1202"/>
      <c r="AW63" s="1202"/>
    </row>
    <row r="64" spans="1:49" ht="20.25" thickBot="1">
      <c r="A64" s="2973" t="s">
        <v>66</v>
      </c>
      <c r="B64" s="2974"/>
      <c r="C64" s="2974"/>
      <c r="D64" s="2974"/>
      <c r="E64" s="2974"/>
      <c r="F64" s="2974"/>
      <c r="G64" s="2974"/>
      <c r="H64" s="2974"/>
      <c r="I64" s="2974"/>
      <c r="J64" s="2974"/>
      <c r="K64" s="2974"/>
      <c r="L64" s="2974"/>
      <c r="M64" s="2974"/>
      <c r="N64" s="2974"/>
      <c r="O64" s="2974"/>
      <c r="P64" s="2974"/>
      <c r="Q64" s="2974"/>
      <c r="R64" s="2974"/>
      <c r="S64" s="2974"/>
      <c r="T64" s="2974"/>
      <c r="U64" s="2974"/>
      <c r="V64" s="2974"/>
      <c r="W64" s="2974"/>
      <c r="X64" s="2974"/>
      <c r="Y64" s="2974"/>
      <c r="Z64" s="1242"/>
      <c r="AA64" s="1242"/>
      <c r="AB64" s="1242"/>
      <c r="AC64" s="1242"/>
      <c r="AD64" s="1242"/>
      <c r="AE64" s="1242"/>
      <c r="AF64" s="1242"/>
      <c r="AG64" s="1242"/>
      <c r="AH64" s="1242"/>
      <c r="AI64" s="1242"/>
      <c r="AJ64" s="1242"/>
      <c r="AK64" s="1392"/>
      <c r="AL64" s="1362"/>
      <c r="AM64" s="1362"/>
      <c r="AN64" s="1362"/>
      <c r="AO64" s="1362"/>
      <c r="AP64" s="1362"/>
      <c r="AQ64" s="1362"/>
      <c r="AR64" s="1202"/>
      <c r="AS64" s="1202"/>
      <c r="AT64" s="1202"/>
      <c r="AU64" s="1202"/>
      <c r="AV64" s="1202"/>
      <c r="AW64" s="1202"/>
    </row>
    <row r="65" spans="1:49" s="1354" customFormat="1" ht="35.25" customHeight="1">
      <c r="A65" s="1222" t="s">
        <v>204</v>
      </c>
      <c r="B65" s="1790" t="s">
        <v>86</v>
      </c>
      <c r="C65" s="1791"/>
      <c r="D65" s="1435"/>
      <c r="E65" s="1435"/>
      <c r="F65" s="1792"/>
      <c r="G65" s="1793">
        <v>4</v>
      </c>
      <c r="H65" s="1794">
        <f>G65*30</f>
        <v>120</v>
      </c>
      <c r="I65" s="1625">
        <f>J65+K65+L65</f>
        <v>63</v>
      </c>
      <c r="J65" s="1795">
        <f>SUM(J66:J67)</f>
        <v>36</v>
      </c>
      <c r="K65" s="1795">
        <f>SUM(K66:K67)</f>
        <v>27</v>
      </c>
      <c r="L65" s="1796"/>
      <c r="M65" s="1797">
        <f>H65-I65</f>
        <v>57</v>
      </c>
      <c r="N65" s="1798"/>
      <c r="O65" s="1435"/>
      <c r="P65" s="1799"/>
      <c r="Q65" s="1442"/>
      <c r="R65" s="1435"/>
      <c r="S65" s="1779"/>
      <c r="T65" s="1442"/>
      <c r="U65" s="1435"/>
      <c r="V65" s="1779"/>
      <c r="W65" s="1442"/>
      <c r="X65" s="1435"/>
      <c r="Y65" s="1779"/>
      <c r="Z65" s="1356"/>
      <c r="AA65" s="1356"/>
      <c r="AB65" s="1356"/>
      <c r="AC65" s="1352">
        <f aca="true" t="shared" si="15" ref="AC65:AC70">I65/H65</f>
        <v>0.525</v>
      </c>
      <c r="AD65" s="1356"/>
      <c r="AE65" s="1356"/>
      <c r="AF65" s="1356"/>
      <c r="AG65" s="1356"/>
      <c r="AH65" s="1356"/>
      <c r="AI65" s="1356"/>
      <c r="AJ65" s="1356"/>
      <c r="AK65" s="1363"/>
      <c r="AL65" s="1365">
        <v>1</v>
      </c>
      <c r="AM65" s="1365">
        <v>2</v>
      </c>
      <c r="AN65" s="1365">
        <v>3</v>
      </c>
      <c r="AO65" s="1365">
        <v>4</v>
      </c>
      <c r="AP65" s="1365"/>
      <c r="AQ65" s="1365"/>
      <c r="AR65" s="1357"/>
      <c r="AS65" s="1357"/>
      <c r="AT65" s="2975" t="s">
        <v>521</v>
      </c>
      <c r="AU65" s="2975"/>
      <c r="AV65" s="1358">
        <v>1.5</v>
      </c>
      <c r="AW65" s="1357"/>
    </row>
    <row r="66" spans="1:49" s="1354" customFormat="1" ht="18.75">
      <c r="A66" s="1222" t="s">
        <v>205</v>
      </c>
      <c r="B66" s="1800" t="s">
        <v>301</v>
      </c>
      <c r="C66" s="1454"/>
      <c r="D66" s="1243"/>
      <c r="E66" s="1243"/>
      <c r="F66" s="1424"/>
      <c r="G66" s="1598">
        <v>2</v>
      </c>
      <c r="H66" s="1794">
        <f aca="true" t="shared" si="16" ref="H66:H105">G66*30</f>
        <v>60</v>
      </c>
      <c r="I66" s="1614">
        <f>J66+K66+L66</f>
        <v>27</v>
      </c>
      <c r="J66" s="1474">
        <v>18</v>
      </c>
      <c r="K66" s="1243">
        <v>9</v>
      </c>
      <c r="L66" s="1243"/>
      <c r="M66" s="1231">
        <f>H66-I66</f>
        <v>33</v>
      </c>
      <c r="N66" s="1515"/>
      <c r="O66" s="1243"/>
      <c r="P66" s="1786"/>
      <c r="Q66" s="1244"/>
      <c r="R66" s="1243"/>
      <c r="S66" s="1231"/>
      <c r="T66" s="1244"/>
      <c r="U66" s="1243">
        <v>3</v>
      </c>
      <c r="V66" s="1231"/>
      <c r="W66" s="1244"/>
      <c r="X66" s="1243"/>
      <c r="Y66" s="1231"/>
      <c r="Z66" s="1356"/>
      <c r="AA66" s="1356">
        <v>3</v>
      </c>
      <c r="AB66" s="1356"/>
      <c r="AC66" s="1352">
        <f t="shared" si="15"/>
        <v>0.45</v>
      </c>
      <c r="AD66" s="1356"/>
      <c r="AE66" s="1356"/>
      <c r="AF66" s="1356"/>
      <c r="AG66" s="1356"/>
      <c r="AH66" s="1356"/>
      <c r="AI66" s="1356"/>
      <c r="AJ66" s="1356"/>
      <c r="AK66" s="1363">
        <v>3</v>
      </c>
      <c r="AL66" s="1365" t="s">
        <v>42</v>
      </c>
      <c r="AM66" s="1365" t="s">
        <v>43</v>
      </c>
      <c r="AN66" s="1365" t="s">
        <v>44</v>
      </c>
      <c r="AO66" s="1365" t="s">
        <v>45</v>
      </c>
      <c r="AP66" s="1365"/>
      <c r="AQ66" s="1365"/>
      <c r="AR66" s="1357"/>
      <c r="AS66" s="1357"/>
      <c r="AT66" s="1357"/>
      <c r="AU66" s="1357"/>
      <c r="AV66" s="1357"/>
      <c r="AW66" s="1357"/>
    </row>
    <row r="67" spans="1:49" s="1354" customFormat="1" ht="18.75">
      <c r="A67" s="1222" t="s">
        <v>206</v>
      </c>
      <c r="B67" s="1800" t="s">
        <v>301</v>
      </c>
      <c r="C67" s="1454" t="s">
        <v>495</v>
      </c>
      <c r="D67" s="1243"/>
      <c r="E67" s="1243"/>
      <c r="F67" s="1424"/>
      <c r="G67" s="1598">
        <v>2</v>
      </c>
      <c r="H67" s="1794">
        <f t="shared" si="16"/>
        <v>60</v>
      </c>
      <c r="I67" s="1614">
        <f>J67+K67+L67</f>
        <v>36</v>
      </c>
      <c r="J67" s="1474">
        <v>18</v>
      </c>
      <c r="K67" s="1243">
        <v>18</v>
      </c>
      <c r="L67" s="1243"/>
      <c r="M67" s="1231">
        <f>H67-I67</f>
        <v>24</v>
      </c>
      <c r="N67" s="1515"/>
      <c r="O67" s="1243"/>
      <c r="P67" s="1786"/>
      <c r="Q67" s="1244"/>
      <c r="R67" s="1243"/>
      <c r="S67" s="1231"/>
      <c r="T67" s="1244"/>
      <c r="U67" s="1243"/>
      <c r="V67" s="1231">
        <v>4</v>
      </c>
      <c r="W67" s="1244"/>
      <c r="X67" s="1243"/>
      <c r="Y67" s="1231"/>
      <c r="Z67" s="1356"/>
      <c r="AA67" s="1356">
        <v>3</v>
      </c>
      <c r="AB67" s="1356"/>
      <c r="AC67" s="1352">
        <f t="shared" si="15"/>
        <v>0.6</v>
      </c>
      <c r="AD67" s="1360"/>
      <c r="AE67" s="1356"/>
      <c r="AF67" s="1356"/>
      <c r="AG67" s="1356"/>
      <c r="AH67" s="1356"/>
      <c r="AI67" s="1356"/>
      <c r="AJ67" s="1356"/>
      <c r="AK67" s="1363">
        <v>3</v>
      </c>
      <c r="AL67" s="1393">
        <f>SUMIF($AK65:$AK105,AL65,$G65:$G105)</f>
        <v>9.5</v>
      </c>
      <c r="AM67" s="1393">
        <f>SUMIF($AK65:$AK105,AM65,$G65:$G105)</f>
        <v>19</v>
      </c>
      <c r="AN67" s="1393">
        <f>SUMIF($AK65:$AK105,AN65,$G65:$G105)</f>
        <v>24.5</v>
      </c>
      <c r="AO67" s="1393">
        <f>SUMIF($AK65:$AK105,AO65,$G65:$G105)</f>
        <v>36.5</v>
      </c>
      <c r="AP67" s="1393">
        <f>SUM(AL67:AO67)</f>
        <v>89.5</v>
      </c>
      <c r="AQ67" s="1365"/>
      <c r="AR67" s="1357"/>
      <c r="AS67" s="1357"/>
      <c r="AT67" s="1357"/>
      <c r="AU67" s="1357"/>
      <c r="AV67" s="1357"/>
      <c r="AW67" s="1357"/>
    </row>
    <row r="68" spans="1:49" s="1366" customFormat="1" ht="32.25" thickBot="1">
      <c r="A68" s="1222" t="s">
        <v>207</v>
      </c>
      <c r="B68" s="1593" t="s">
        <v>120</v>
      </c>
      <c r="C68" s="1454">
        <v>1</v>
      </c>
      <c r="D68" s="1243"/>
      <c r="E68" s="1243"/>
      <c r="F68" s="1424"/>
      <c r="G68" s="1602">
        <v>4.5</v>
      </c>
      <c r="H68" s="1794">
        <f t="shared" si="16"/>
        <v>135</v>
      </c>
      <c r="I68" s="1614">
        <f>J68+K68+L68</f>
        <v>75</v>
      </c>
      <c r="J68" s="1801">
        <v>30</v>
      </c>
      <c r="K68" s="1468">
        <v>45</v>
      </c>
      <c r="L68" s="1468"/>
      <c r="M68" s="1469">
        <f>H68-I68</f>
        <v>60</v>
      </c>
      <c r="N68" s="1515">
        <v>5</v>
      </c>
      <c r="O68" s="1243"/>
      <c r="P68" s="1786"/>
      <c r="Q68" s="1244"/>
      <c r="R68" s="1243"/>
      <c r="S68" s="1231"/>
      <c r="T68" s="1244"/>
      <c r="U68" s="1243"/>
      <c r="V68" s="1231"/>
      <c r="W68" s="1244"/>
      <c r="X68" s="1802"/>
      <c r="Y68" s="1231"/>
      <c r="Z68" s="1356"/>
      <c r="AA68" s="1363">
        <v>1</v>
      </c>
      <c r="AB68" s="1363"/>
      <c r="AC68" s="1364">
        <f t="shared" si="15"/>
        <v>0.5555555555555556</v>
      </c>
      <c r="AD68" s="1363"/>
      <c r="AE68" s="1363"/>
      <c r="AF68" s="1363"/>
      <c r="AG68" s="1363"/>
      <c r="AH68" s="1363"/>
      <c r="AI68" s="1363"/>
      <c r="AJ68" s="1363"/>
      <c r="AK68" s="1363">
        <v>1</v>
      </c>
      <c r="AL68" s="1365"/>
      <c r="AM68" s="1365"/>
      <c r="AN68" s="1365"/>
      <c r="AO68" s="1365"/>
      <c r="AP68" s="1365"/>
      <c r="AQ68" s="1365"/>
      <c r="AR68" s="1365"/>
      <c r="AS68" s="1365"/>
      <c r="AT68" s="1365"/>
      <c r="AU68" s="1365"/>
      <c r="AV68" s="1365"/>
      <c r="AW68" s="1365"/>
    </row>
    <row r="69" spans="1:49" s="1354" customFormat="1" ht="28.5">
      <c r="A69" s="1222" t="s">
        <v>599</v>
      </c>
      <c r="B69" s="1803" t="s">
        <v>600</v>
      </c>
      <c r="C69" s="1804" t="s">
        <v>50</v>
      </c>
      <c r="D69" s="1805"/>
      <c r="E69" s="1805"/>
      <c r="F69" s="1806"/>
      <c r="G69" s="1807">
        <v>3.5</v>
      </c>
      <c r="H69" s="1808">
        <f>G69*30</f>
        <v>105</v>
      </c>
      <c r="I69" s="1516">
        <f>J69+K69+L69</f>
        <v>60</v>
      </c>
      <c r="J69" s="1435">
        <v>30</v>
      </c>
      <c r="K69" s="1435">
        <v>30</v>
      </c>
      <c r="L69" s="1435"/>
      <c r="M69" s="1779">
        <f>H69-I69</f>
        <v>45</v>
      </c>
      <c r="N69" s="1809"/>
      <c r="O69" s="1810"/>
      <c r="P69" s="1811"/>
      <c r="Q69" s="1812">
        <v>4</v>
      </c>
      <c r="R69" s="1810"/>
      <c r="S69" s="1811"/>
      <c r="T69" s="1812"/>
      <c r="U69" s="1810"/>
      <c r="V69" s="1811"/>
      <c r="W69" s="1812"/>
      <c r="X69" s="1810"/>
      <c r="Y69" s="1813"/>
      <c r="Z69" s="1367"/>
      <c r="AA69" s="1356">
        <v>2</v>
      </c>
      <c r="AB69" s="1356"/>
      <c r="AC69" s="1352">
        <f t="shared" si="15"/>
        <v>0.5714285714285714</v>
      </c>
      <c r="AD69" s="1356"/>
      <c r="AE69" s="1356"/>
      <c r="AF69" s="1356"/>
      <c r="AG69" s="1356"/>
      <c r="AH69" s="1356"/>
      <c r="AI69" s="1356"/>
      <c r="AJ69" s="1356"/>
      <c r="AK69" s="1363">
        <v>2</v>
      </c>
      <c r="AL69" s="1365"/>
      <c r="AM69" s="1365"/>
      <c r="AN69" s="1365"/>
      <c r="AO69" s="1365"/>
      <c r="AP69" s="1365"/>
      <c r="AQ69" s="1365"/>
      <c r="AR69" s="1357"/>
      <c r="AS69" s="1357"/>
      <c r="AT69" s="1357"/>
      <c r="AU69" s="1357"/>
      <c r="AV69" s="1357"/>
      <c r="AW69" s="1357"/>
    </row>
    <row r="70" spans="1:49" s="1354" customFormat="1" ht="35.25" customHeight="1">
      <c r="A70" s="1222" t="s">
        <v>211</v>
      </c>
      <c r="B70" s="1803" t="s">
        <v>121</v>
      </c>
      <c r="C70" s="1454"/>
      <c r="D70" s="1243" t="s">
        <v>494</v>
      </c>
      <c r="E70" s="1243"/>
      <c r="F70" s="1424"/>
      <c r="G70" s="1602">
        <v>3</v>
      </c>
      <c r="H70" s="1794">
        <f t="shared" si="16"/>
        <v>90</v>
      </c>
      <c r="I70" s="1614">
        <f aca="true" t="shared" si="17" ref="I70:I105">J70+K70+L70</f>
        <v>36</v>
      </c>
      <c r="J70" s="1801">
        <v>18</v>
      </c>
      <c r="K70" s="1468">
        <v>18</v>
      </c>
      <c r="L70" s="1468"/>
      <c r="M70" s="1469">
        <f aca="true" t="shared" si="18" ref="M70:M105">H70-I70</f>
        <v>54</v>
      </c>
      <c r="N70" s="1515"/>
      <c r="O70" s="1243"/>
      <c r="P70" s="1786"/>
      <c r="Q70" s="1244"/>
      <c r="R70" s="1243"/>
      <c r="S70" s="1231"/>
      <c r="T70" s="1244"/>
      <c r="U70" s="1243">
        <v>4</v>
      </c>
      <c r="V70" s="1231"/>
      <c r="W70" s="1244"/>
      <c r="X70" s="1243"/>
      <c r="Y70" s="1231"/>
      <c r="Z70" s="1356"/>
      <c r="AA70" s="1356">
        <v>3</v>
      </c>
      <c r="AB70" s="1356"/>
      <c r="AC70" s="1352">
        <f t="shared" si="15"/>
        <v>0.4</v>
      </c>
      <c r="AD70" s="1360"/>
      <c r="AE70" s="1356"/>
      <c r="AF70" s="1356"/>
      <c r="AG70" s="1356"/>
      <c r="AH70" s="1356"/>
      <c r="AI70" s="1356"/>
      <c r="AJ70" s="1356"/>
      <c r="AK70" s="1363">
        <v>3</v>
      </c>
      <c r="AL70" s="1365"/>
      <c r="AM70" s="1365"/>
      <c r="AN70" s="1365"/>
      <c r="AO70" s="1365"/>
      <c r="AP70" s="1365"/>
      <c r="AQ70" s="1365"/>
      <c r="AR70" s="1357"/>
      <c r="AS70" s="1357"/>
      <c r="AT70" s="2976" t="s">
        <v>522</v>
      </c>
      <c r="AU70" s="2976"/>
      <c r="AV70" s="1358">
        <v>1</v>
      </c>
      <c r="AW70" s="1357"/>
    </row>
    <row r="71" spans="1:49" s="1354" customFormat="1" ht="18.75">
      <c r="A71" s="1222" t="s">
        <v>208</v>
      </c>
      <c r="B71" s="1593" t="s">
        <v>589</v>
      </c>
      <c r="C71" s="1454"/>
      <c r="D71" s="1243">
        <v>3</v>
      </c>
      <c r="E71" s="1243"/>
      <c r="F71" s="1424"/>
      <c r="G71" s="1602">
        <v>3</v>
      </c>
      <c r="H71" s="1794">
        <f t="shared" si="16"/>
        <v>90</v>
      </c>
      <c r="I71" s="1614">
        <v>45</v>
      </c>
      <c r="J71" s="1795">
        <v>15</v>
      </c>
      <c r="K71" s="1795">
        <v>30</v>
      </c>
      <c r="L71" s="1468"/>
      <c r="M71" s="1469">
        <f t="shared" si="18"/>
        <v>45</v>
      </c>
      <c r="N71" s="1515"/>
      <c r="O71" s="1243"/>
      <c r="P71" s="1786"/>
      <c r="Q71" s="1244">
        <v>3</v>
      </c>
      <c r="R71" s="1243"/>
      <c r="S71" s="1231"/>
      <c r="T71" s="1244"/>
      <c r="U71" s="1243"/>
      <c r="V71" s="1231"/>
      <c r="W71" s="1244"/>
      <c r="X71" s="1243"/>
      <c r="Y71" s="1231"/>
      <c r="Z71" s="1356"/>
      <c r="AA71" s="1356"/>
      <c r="AB71" s="1356"/>
      <c r="AC71" s="1356"/>
      <c r="AD71" s="1356"/>
      <c r="AE71" s="1356"/>
      <c r="AF71" s="1356"/>
      <c r="AG71" s="1356"/>
      <c r="AH71" s="1356"/>
      <c r="AI71" s="1356"/>
      <c r="AJ71" s="1356"/>
      <c r="AK71" s="1363">
        <v>2</v>
      </c>
      <c r="AL71" s="1365"/>
      <c r="AM71" s="1365"/>
      <c r="AN71" s="1365"/>
      <c r="AO71" s="1365"/>
      <c r="AP71" s="1365"/>
      <c r="AQ71" s="1365"/>
      <c r="AR71" s="1357"/>
      <c r="AS71" s="1357"/>
      <c r="AT71" s="1357"/>
      <c r="AU71" s="1357"/>
      <c r="AV71" s="1357"/>
      <c r="AW71" s="1357"/>
    </row>
    <row r="72" spans="1:49" s="1354" customFormat="1" ht="45" customHeight="1">
      <c r="A72" s="1222" t="s">
        <v>212</v>
      </c>
      <c r="B72" s="1593" t="s">
        <v>123</v>
      </c>
      <c r="C72" s="1814" t="s">
        <v>493</v>
      </c>
      <c r="D72" s="1243"/>
      <c r="E72" s="1243"/>
      <c r="F72" s="1601"/>
      <c r="G72" s="1602">
        <v>3</v>
      </c>
      <c r="H72" s="1794">
        <f t="shared" si="16"/>
        <v>90</v>
      </c>
      <c r="I72" s="1614">
        <f t="shared" si="17"/>
        <v>54</v>
      </c>
      <c r="J72" s="1243">
        <v>27</v>
      </c>
      <c r="K72" s="1243">
        <v>27</v>
      </c>
      <c r="L72" s="1243"/>
      <c r="M72" s="1231">
        <f t="shared" si="18"/>
        <v>36</v>
      </c>
      <c r="N72" s="1605"/>
      <c r="O72" s="1243"/>
      <c r="P72" s="1786"/>
      <c r="Q72" s="1244"/>
      <c r="R72" s="1243"/>
      <c r="S72" s="1231">
        <v>6</v>
      </c>
      <c r="T72" s="1244"/>
      <c r="U72" s="1243"/>
      <c r="V72" s="1231"/>
      <c r="W72" s="1244"/>
      <c r="X72" s="1243"/>
      <c r="Y72" s="1231"/>
      <c r="Z72" s="1355"/>
      <c r="AA72" s="1356">
        <v>2</v>
      </c>
      <c r="AB72" s="1356"/>
      <c r="AC72" s="1352">
        <f>I72/H72</f>
        <v>0.6</v>
      </c>
      <c r="AD72" s="1356"/>
      <c r="AE72" s="1356"/>
      <c r="AF72" s="1356"/>
      <c r="AG72" s="1356"/>
      <c r="AH72" s="1356"/>
      <c r="AI72" s="1356"/>
      <c r="AJ72" s="1356"/>
      <c r="AK72" s="1363">
        <v>2</v>
      </c>
      <c r="AL72" s="1365"/>
      <c r="AM72" s="1365"/>
      <c r="AN72" s="1365"/>
      <c r="AO72" s="1365"/>
      <c r="AP72" s="1365"/>
      <c r="AQ72" s="1365"/>
      <c r="AR72" s="1357"/>
      <c r="AS72" s="1357"/>
      <c r="AT72" s="2976" t="s">
        <v>523</v>
      </c>
      <c r="AU72" s="2976"/>
      <c r="AV72" s="1358">
        <v>1</v>
      </c>
      <c r="AW72" s="1357"/>
    </row>
    <row r="73" spans="1:49" s="1354" customFormat="1" ht="39" customHeight="1">
      <c r="A73" s="1222" t="s">
        <v>213</v>
      </c>
      <c r="B73" s="1815" t="s">
        <v>334</v>
      </c>
      <c r="C73" s="1454"/>
      <c r="D73" s="1243"/>
      <c r="E73" s="1243"/>
      <c r="F73" s="1424"/>
      <c r="G73" s="1602">
        <v>3</v>
      </c>
      <c r="H73" s="1794">
        <f>G73*30</f>
        <v>90</v>
      </c>
      <c r="I73" s="1614">
        <f>J73+K73+L73</f>
        <v>54</v>
      </c>
      <c r="J73" s="1468">
        <f>SUM(J74:J75)</f>
        <v>27</v>
      </c>
      <c r="K73" s="1468">
        <f>SUM(K74:K75)</f>
        <v>27</v>
      </c>
      <c r="L73" s="1468"/>
      <c r="M73" s="1469">
        <f t="shared" si="18"/>
        <v>36</v>
      </c>
      <c r="N73" s="1515"/>
      <c r="O73" s="1243"/>
      <c r="P73" s="1786"/>
      <c r="Q73" s="1244"/>
      <c r="R73" s="1243"/>
      <c r="S73" s="1231"/>
      <c r="T73" s="1244"/>
      <c r="U73" s="1243"/>
      <c r="V73" s="1231"/>
      <c r="W73" s="1244"/>
      <c r="X73" s="1243"/>
      <c r="Y73" s="1231"/>
      <c r="Z73" s="1356"/>
      <c r="AA73" s="1356"/>
      <c r="AB73" s="1356"/>
      <c r="AC73" s="1356"/>
      <c r="AD73" s="1356"/>
      <c r="AE73" s="1356"/>
      <c r="AF73" s="1356"/>
      <c r="AG73" s="1356"/>
      <c r="AH73" s="1356"/>
      <c r="AI73" s="1356"/>
      <c r="AJ73" s="1356"/>
      <c r="AK73" s="1363"/>
      <c r="AL73" s="1365"/>
      <c r="AM73" s="1365"/>
      <c r="AN73" s="1365"/>
      <c r="AO73" s="1365"/>
      <c r="AP73" s="1365"/>
      <c r="AQ73" s="1365"/>
      <c r="AR73" s="1357"/>
      <c r="AS73" s="1357"/>
      <c r="AT73" s="2976" t="s">
        <v>524</v>
      </c>
      <c r="AU73" s="2976"/>
      <c r="AV73" s="1358">
        <v>1</v>
      </c>
      <c r="AW73" s="1357"/>
    </row>
    <row r="74" spans="1:49" s="1354" customFormat="1" ht="18.75">
      <c r="A74" s="1222" t="s">
        <v>336</v>
      </c>
      <c r="B74" s="1785" t="s">
        <v>335</v>
      </c>
      <c r="C74" s="1454"/>
      <c r="D74" s="1243"/>
      <c r="E74" s="1243"/>
      <c r="F74" s="1424"/>
      <c r="G74" s="1598">
        <v>1.5</v>
      </c>
      <c r="H74" s="1794">
        <f>G74*30</f>
        <v>45</v>
      </c>
      <c r="I74" s="1614">
        <f>J74+K74+L74</f>
        <v>27</v>
      </c>
      <c r="J74" s="1474">
        <v>18</v>
      </c>
      <c r="K74" s="1243">
        <v>9</v>
      </c>
      <c r="L74" s="1243"/>
      <c r="M74" s="1231">
        <f t="shared" si="18"/>
        <v>18</v>
      </c>
      <c r="N74" s="1515"/>
      <c r="O74" s="1243"/>
      <c r="P74" s="1786"/>
      <c r="Q74" s="1244"/>
      <c r="R74" s="1243">
        <v>3</v>
      </c>
      <c r="S74" s="1231"/>
      <c r="T74" s="1244"/>
      <c r="U74" s="1243"/>
      <c r="V74" s="1231"/>
      <c r="W74" s="1244"/>
      <c r="X74" s="1243"/>
      <c r="Y74" s="1231"/>
      <c r="Z74" s="1356"/>
      <c r="AA74" s="1356">
        <v>2</v>
      </c>
      <c r="AB74" s="1356"/>
      <c r="AC74" s="1352">
        <f>I74/H74</f>
        <v>0.6</v>
      </c>
      <c r="AD74" s="1356"/>
      <c r="AE74" s="1356"/>
      <c r="AF74" s="1356"/>
      <c r="AG74" s="1356"/>
      <c r="AH74" s="1356"/>
      <c r="AI74" s="1356"/>
      <c r="AJ74" s="1356"/>
      <c r="AK74" s="1363">
        <v>2</v>
      </c>
      <c r="AL74" s="1365"/>
      <c r="AM74" s="1365"/>
      <c r="AN74" s="1365"/>
      <c r="AO74" s="1365"/>
      <c r="AP74" s="1365"/>
      <c r="AQ74" s="1365"/>
      <c r="AR74" s="1357"/>
      <c r="AS74" s="1357"/>
      <c r="AT74" s="1357"/>
      <c r="AU74" s="1357"/>
      <c r="AV74" s="1357"/>
      <c r="AW74" s="1357"/>
    </row>
    <row r="75" spans="1:49" s="1354" customFormat="1" ht="18.75">
      <c r="A75" s="1222" t="s">
        <v>337</v>
      </c>
      <c r="B75" s="1237" t="s">
        <v>335</v>
      </c>
      <c r="C75" s="1454" t="s">
        <v>493</v>
      </c>
      <c r="D75" s="1243"/>
      <c r="E75" s="1243"/>
      <c r="F75" s="1424"/>
      <c r="G75" s="1598">
        <v>1.5</v>
      </c>
      <c r="H75" s="1794">
        <f>G75*30</f>
        <v>45</v>
      </c>
      <c r="I75" s="1614">
        <f>J75+K75+L75</f>
        <v>27</v>
      </c>
      <c r="J75" s="1474">
        <v>9</v>
      </c>
      <c r="K75" s="1243">
        <v>18</v>
      </c>
      <c r="L75" s="1243"/>
      <c r="M75" s="1231">
        <f t="shared" si="18"/>
        <v>18</v>
      </c>
      <c r="N75" s="1515"/>
      <c r="O75" s="1243"/>
      <c r="P75" s="1786"/>
      <c r="Q75" s="1244"/>
      <c r="R75" s="1243"/>
      <c r="S75" s="1231">
        <v>3</v>
      </c>
      <c r="T75" s="1244"/>
      <c r="U75" s="1243"/>
      <c r="V75" s="1231"/>
      <c r="W75" s="1244"/>
      <c r="X75" s="1243"/>
      <c r="Y75" s="1231"/>
      <c r="Z75" s="1356"/>
      <c r="AA75" s="1356">
        <v>2</v>
      </c>
      <c r="AB75" s="1356"/>
      <c r="AC75" s="1352">
        <f>I75/H75</f>
        <v>0.6</v>
      </c>
      <c r="AD75" s="1356"/>
      <c r="AE75" s="1356"/>
      <c r="AF75" s="1356"/>
      <c r="AG75" s="1356"/>
      <c r="AH75" s="1356"/>
      <c r="AI75" s="1356"/>
      <c r="AJ75" s="1356"/>
      <c r="AK75" s="1363">
        <v>2</v>
      </c>
      <c r="AL75" s="1365"/>
      <c r="AM75" s="1365"/>
      <c r="AN75" s="1365"/>
      <c r="AO75" s="1365"/>
      <c r="AP75" s="1365"/>
      <c r="AQ75" s="1365"/>
      <c r="AR75" s="1357"/>
      <c r="AS75" s="1357"/>
      <c r="AT75" s="1357"/>
      <c r="AU75" s="1357"/>
      <c r="AV75" s="1368"/>
      <c r="AW75" s="1357"/>
    </row>
    <row r="76" spans="1:49" s="1354" customFormat="1" ht="31.5">
      <c r="A76" s="1222" t="s">
        <v>214</v>
      </c>
      <c r="B76" s="1593" t="s">
        <v>124</v>
      </c>
      <c r="C76" s="1454"/>
      <c r="D76" s="1243" t="s">
        <v>496</v>
      </c>
      <c r="E76" s="1243"/>
      <c r="F76" s="1424"/>
      <c r="G76" s="1602">
        <v>3</v>
      </c>
      <c r="H76" s="1794">
        <f t="shared" si="16"/>
        <v>90</v>
      </c>
      <c r="I76" s="1614">
        <f t="shared" si="17"/>
        <v>45</v>
      </c>
      <c r="J76" s="1801">
        <v>18</v>
      </c>
      <c r="K76" s="1468">
        <v>27</v>
      </c>
      <c r="L76" s="1468"/>
      <c r="M76" s="1469">
        <f t="shared" si="18"/>
        <v>45</v>
      </c>
      <c r="N76" s="1515"/>
      <c r="O76" s="1243"/>
      <c r="P76" s="1786"/>
      <c r="Q76" s="1244"/>
      <c r="R76" s="1243"/>
      <c r="S76" s="1231"/>
      <c r="T76" s="1244"/>
      <c r="U76" s="1243"/>
      <c r="V76" s="1231"/>
      <c r="W76" s="1244"/>
      <c r="X76" s="1243">
        <v>5</v>
      </c>
      <c r="Y76" s="1231"/>
      <c r="Z76" s="1356"/>
      <c r="AA76" s="1356">
        <v>4</v>
      </c>
      <c r="AB76" s="1356"/>
      <c r="AC76" s="1352">
        <f>I76/H76</f>
        <v>0.5</v>
      </c>
      <c r="AD76" s="1356"/>
      <c r="AE76" s="1356"/>
      <c r="AF76" s="1356"/>
      <c r="AG76" s="1356"/>
      <c r="AH76" s="1356"/>
      <c r="AI76" s="1356"/>
      <c r="AJ76" s="1356"/>
      <c r="AK76" s="1363">
        <v>4</v>
      </c>
      <c r="AL76" s="1365"/>
      <c r="AM76" s="1365"/>
      <c r="AN76" s="1365"/>
      <c r="AO76" s="1365"/>
      <c r="AP76" s="1365"/>
      <c r="AQ76" s="1365"/>
      <c r="AR76" s="1357"/>
      <c r="AS76" s="1357"/>
      <c r="AT76" s="1357"/>
      <c r="AU76" s="1357"/>
      <c r="AV76" s="1357"/>
      <c r="AW76" s="1357"/>
    </row>
    <row r="77" spans="1:49" s="1354" customFormat="1" ht="31.5">
      <c r="A77" s="1222" t="s">
        <v>254</v>
      </c>
      <c r="B77" s="1593" t="s">
        <v>255</v>
      </c>
      <c r="C77" s="1454"/>
      <c r="D77" s="1243"/>
      <c r="E77" s="1243"/>
      <c r="F77" s="1424"/>
      <c r="G77" s="1602">
        <v>6</v>
      </c>
      <c r="H77" s="1794">
        <f>G77*30</f>
        <v>180</v>
      </c>
      <c r="I77" s="1614">
        <f>J77+K77+L77</f>
        <v>78</v>
      </c>
      <c r="J77" s="1468">
        <f>SUM(J78:J79)</f>
        <v>30</v>
      </c>
      <c r="K77" s="1468">
        <f>SUM(K78:K79)</f>
        <v>30</v>
      </c>
      <c r="L77" s="1468">
        <f>SUM(L78:L79)</f>
        <v>18</v>
      </c>
      <c r="M77" s="1469">
        <f t="shared" si="18"/>
        <v>102</v>
      </c>
      <c r="N77" s="1515"/>
      <c r="O77" s="1243"/>
      <c r="P77" s="1786"/>
      <c r="Q77" s="1244"/>
      <c r="R77" s="1243"/>
      <c r="S77" s="1231"/>
      <c r="T77" s="1244"/>
      <c r="U77" s="1243"/>
      <c r="V77" s="1231"/>
      <c r="W77" s="1244"/>
      <c r="X77" s="1243"/>
      <c r="Y77" s="1231"/>
      <c r="Z77" s="1356"/>
      <c r="AA77" s="1356"/>
      <c r="AB77" s="1356"/>
      <c r="AC77" s="1356"/>
      <c r="AD77" s="1356"/>
      <c r="AE77" s="1356"/>
      <c r="AF77" s="1356"/>
      <c r="AG77" s="1356"/>
      <c r="AH77" s="1356"/>
      <c r="AI77" s="1356"/>
      <c r="AJ77" s="1356"/>
      <c r="AK77" s="1363"/>
      <c r="AL77" s="1365"/>
      <c r="AM77" s="1365"/>
      <c r="AN77" s="1365"/>
      <c r="AO77" s="1365"/>
      <c r="AP77" s="1365"/>
      <c r="AQ77" s="1365"/>
      <c r="AR77" s="1357"/>
      <c r="AS77" s="1357"/>
      <c r="AT77" s="1357"/>
      <c r="AU77" s="1357"/>
      <c r="AV77" s="1357"/>
      <c r="AW77" s="1357"/>
    </row>
    <row r="78" spans="1:49" s="1354" customFormat="1" ht="31.5">
      <c r="A78" s="1222" t="s">
        <v>215</v>
      </c>
      <c r="B78" s="1593" t="s">
        <v>125</v>
      </c>
      <c r="C78" s="1454">
        <v>7</v>
      </c>
      <c r="D78" s="1243"/>
      <c r="E78" s="1243"/>
      <c r="F78" s="1424"/>
      <c r="G78" s="1602">
        <v>5</v>
      </c>
      <c r="H78" s="1794">
        <f t="shared" si="16"/>
        <v>150</v>
      </c>
      <c r="I78" s="1614">
        <f t="shared" si="17"/>
        <v>60</v>
      </c>
      <c r="J78" s="1801">
        <v>30</v>
      </c>
      <c r="K78" s="1468">
        <v>30</v>
      </c>
      <c r="L78" s="1468"/>
      <c r="M78" s="1469">
        <f t="shared" si="18"/>
        <v>90</v>
      </c>
      <c r="N78" s="1515"/>
      <c r="O78" s="1243"/>
      <c r="P78" s="1786"/>
      <c r="Q78" s="1244"/>
      <c r="R78" s="1243"/>
      <c r="S78" s="1231"/>
      <c r="T78" s="1244"/>
      <c r="U78" s="1243"/>
      <c r="V78" s="1231"/>
      <c r="W78" s="1244">
        <v>4</v>
      </c>
      <c r="X78" s="1243"/>
      <c r="Y78" s="1231"/>
      <c r="Z78" s="1356"/>
      <c r="AA78" s="1356">
        <v>4</v>
      </c>
      <c r="AB78" s="1356"/>
      <c r="AC78" s="1352">
        <f>I78/H78</f>
        <v>0.4</v>
      </c>
      <c r="AD78" s="1356"/>
      <c r="AE78" s="1356"/>
      <c r="AF78" s="1356"/>
      <c r="AG78" s="1356"/>
      <c r="AH78" s="1356"/>
      <c r="AI78" s="1356"/>
      <c r="AJ78" s="1356"/>
      <c r="AK78" s="1363">
        <v>4</v>
      </c>
      <c r="AL78" s="1365"/>
      <c r="AM78" s="1365"/>
      <c r="AN78" s="1365"/>
      <c r="AO78" s="1365"/>
      <c r="AP78" s="1365"/>
      <c r="AQ78" s="1365"/>
      <c r="AR78" s="1357"/>
      <c r="AS78" s="1357"/>
      <c r="AT78" s="2977" t="s">
        <v>525</v>
      </c>
      <c r="AU78" s="2977"/>
      <c r="AV78" s="1358">
        <v>1.5</v>
      </c>
      <c r="AW78" s="1357"/>
    </row>
    <row r="79" spans="1:49" s="1354" customFormat="1" ht="43.5" customHeight="1">
      <c r="A79" s="1222" t="s">
        <v>216</v>
      </c>
      <c r="B79" s="1593" t="s">
        <v>126</v>
      </c>
      <c r="C79" s="1454"/>
      <c r="D79" s="1243"/>
      <c r="E79" s="1243" t="s">
        <v>496</v>
      </c>
      <c r="F79" s="1424"/>
      <c r="G79" s="1602">
        <v>1</v>
      </c>
      <c r="H79" s="1794">
        <f t="shared" si="16"/>
        <v>30</v>
      </c>
      <c r="I79" s="1614">
        <f t="shared" si="17"/>
        <v>18</v>
      </c>
      <c r="J79" s="1801"/>
      <c r="K79" s="1468"/>
      <c r="L79" s="1468">
        <v>18</v>
      </c>
      <c r="M79" s="1469">
        <f t="shared" si="18"/>
        <v>12</v>
      </c>
      <c r="N79" s="1515"/>
      <c r="O79" s="1243"/>
      <c r="P79" s="1786"/>
      <c r="Q79" s="1244"/>
      <c r="R79" s="1243"/>
      <c r="S79" s="1231"/>
      <c r="T79" s="1244"/>
      <c r="U79" s="1243"/>
      <c r="V79" s="1231"/>
      <c r="W79" s="1244"/>
      <c r="X79" s="1243">
        <v>2</v>
      </c>
      <c r="Y79" s="1231"/>
      <c r="Z79" s="1356"/>
      <c r="AA79" s="1356">
        <v>4</v>
      </c>
      <c r="AB79" s="1356"/>
      <c r="AC79" s="1352">
        <f>I79/H79</f>
        <v>0.6</v>
      </c>
      <c r="AD79" s="1356"/>
      <c r="AE79" s="1356"/>
      <c r="AF79" s="1356"/>
      <c r="AG79" s="1356"/>
      <c r="AH79" s="1356"/>
      <c r="AI79" s="1356"/>
      <c r="AJ79" s="1356"/>
      <c r="AK79" s="1363">
        <v>4</v>
      </c>
      <c r="AL79" s="1365"/>
      <c r="AM79" s="1365"/>
      <c r="AN79" s="1365"/>
      <c r="AO79" s="1365"/>
      <c r="AP79" s="1365"/>
      <c r="AQ79" s="1365"/>
      <c r="AR79" s="1359"/>
      <c r="AS79" s="1359"/>
      <c r="AT79" s="2978"/>
      <c r="AU79" s="2978"/>
      <c r="AV79" s="1369">
        <v>1</v>
      </c>
      <c r="AW79" s="1359"/>
    </row>
    <row r="80" spans="1:49" s="1354" customFormat="1" ht="26.25" customHeight="1">
      <c r="A80" s="1222" t="s">
        <v>217</v>
      </c>
      <c r="B80" s="1593" t="s">
        <v>89</v>
      </c>
      <c r="C80" s="1454"/>
      <c r="D80" s="1243"/>
      <c r="E80" s="1243"/>
      <c r="F80" s="1424"/>
      <c r="G80" s="1602">
        <v>5.5</v>
      </c>
      <c r="H80" s="1794">
        <f t="shared" si="16"/>
        <v>165</v>
      </c>
      <c r="I80" s="1614">
        <f t="shared" si="17"/>
        <v>102</v>
      </c>
      <c r="J80" s="1468">
        <f>SUM(J81:J82)</f>
        <v>51</v>
      </c>
      <c r="K80" s="1468">
        <f>SUM(K81:K82)</f>
        <v>51</v>
      </c>
      <c r="L80" s="1468"/>
      <c r="M80" s="1469">
        <f t="shared" si="18"/>
        <v>63</v>
      </c>
      <c r="N80" s="1515"/>
      <c r="O80" s="1243"/>
      <c r="P80" s="1786"/>
      <c r="Q80" s="1244"/>
      <c r="R80" s="1243"/>
      <c r="S80" s="1231"/>
      <c r="T80" s="1244"/>
      <c r="U80" s="1243"/>
      <c r="V80" s="1231"/>
      <c r="W80" s="1244"/>
      <c r="X80" s="1243"/>
      <c r="Y80" s="1231"/>
      <c r="Z80" s="1356"/>
      <c r="AA80" s="1356"/>
      <c r="AB80" s="1356"/>
      <c r="AC80" s="1356"/>
      <c r="AD80" s="1356"/>
      <c r="AE80" s="1356"/>
      <c r="AF80" s="1356"/>
      <c r="AG80" s="1356"/>
      <c r="AH80" s="1356"/>
      <c r="AI80" s="1356"/>
      <c r="AJ80" s="1356"/>
      <c r="AK80" s="1363"/>
      <c r="AL80" s="1365"/>
      <c r="AM80" s="1365"/>
      <c r="AN80" s="1365"/>
      <c r="AO80" s="1365"/>
      <c r="AP80" s="1365"/>
      <c r="AQ80" s="1365"/>
      <c r="AR80" s="1357"/>
      <c r="AS80" s="1357"/>
      <c r="AT80" s="2976" t="s">
        <v>526</v>
      </c>
      <c r="AU80" s="2976"/>
      <c r="AV80" s="1358">
        <v>2</v>
      </c>
      <c r="AW80" s="1357"/>
    </row>
    <row r="81" spans="1:49" s="1354" customFormat="1" ht="18.75">
      <c r="A81" s="1222" t="s">
        <v>218</v>
      </c>
      <c r="B81" s="1785" t="s">
        <v>302</v>
      </c>
      <c r="C81" s="1454"/>
      <c r="D81" s="1243"/>
      <c r="E81" s="1243"/>
      <c r="F81" s="1424"/>
      <c r="G81" s="1598">
        <v>3</v>
      </c>
      <c r="H81" s="1794">
        <f t="shared" si="16"/>
        <v>90</v>
      </c>
      <c r="I81" s="1614">
        <f t="shared" si="17"/>
        <v>54</v>
      </c>
      <c r="J81" s="1474">
        <v>27</v>
      </c>
      <c r="K81" s="1243">
        <v>27</v>
      </c>
      <c r="L81" s="1243"/>
      <c r="M81" s="1231">
        <f t="shared" si="18"/>
        <v>36</v>
      </c>
      <c r="N81" s="1515"/>
      <c r="O81" s="1243"/>
      <c r="P81" s="1786"/>
      <c r="Q81" s="1244"/>
      <c r="R81" s="1243"/>
      <c r="S81" s="1231"/>
      <c r="T81" s="1244"/>
      <c r="U81" s="1243"/>
      <c r="V81" s="1231"/>
      <c r="W81" s="1244"/>
      <c r="X81" s="1243">
        <v>6</v>
      </c>
      <c r="Y81" s="1231"/>
      <c r="Z81" s="1356"/>
      <c r="AA81" s="1356">
        <v>4</v>
      </c>
      <c r="AB81" s="1356"/>
      <c r="AC81" s="1352">
        <f>I81/H81</f>
        <v>0.6</v>
      </c>
      <c r="AD81" s="1356"/>
      <c r="AE81" s="1356"/>
      <c r="AF81" s="1356"/>
      <c r="AG81" s="1356"/>
      <c r="AH81" s="1356"/>
      <c r="AI81" s="1356"/>
      <c r="AJ81" s="1356"/>
      <c r="AK81" s="1363">
        <v>4</v>
      </c>
      <c r="AL81" s="1365"/>
      <c r="AM81" s="1365"/>
      <c r="AN81" s="1365"/>
      <c r="AO81" s="1365"/>
      <c r="AP81" s="1365"/>
      <c r="AQ81" s="1365"/>
      <c r="AR81" s="1357"/>
      <c r="AS81" s="1357"/>
      <c r="AT81" s="1357"/>
      <c r="AU81" s="1357"/>
      <c r="AV81" s="1357"/>
      <c r="AW81" s="1357"/>
    </row>
    <row r="82" spans="1:49" s="1354" customFormat="1" ht="18.75">
      <c r="A82" s="1222" t="s">
        <v>219</v>
      </c>
      <c r="B82" s="1785" t="s">
        <v>303</v>
      </c>
      <c r="C82" s="1454" t="s">
        <v>497</v>
      </c>
      <c r="D82" s="1243"/>
      <c r="E82" s="1243"/>
      <c r="F82" s="1424"/>
      <c r="G82" s="1598">
        <v>2.5</v>
      </c>
      <c r="H82" s="1794">
        <f t="shared" si="16"/>
        <v>75</v>
      </c>
      <c r="I82" s="1614">
        <f t="shared" si="17"/>
        <v>48</v>
      </c>
      <c r="J82" s="1474">
        <v>24</v>
      </c>
      <c r="K82" s="1243">
        <v>24</v>
      </c>
      <c r="L82" s="1243"/>
      <c r="M82" s="1231">
        <f t="shared" si="18"/>
        <v>27</v>
      </c>
      <c r="N82" s="1515"/>
      <c r="O82" s="1243"/>
      <c r="P82" s="1786"/>
      <c r="Q82" s="1244"/>
      <c r="R82" s="1243"/>
      <c r="S82" s="1231"/>
      <c r="T82" s="1244"/>
      <c r="U82" s="1243"/>
      <c r="V82" s="1231"/>
      <c r="W82" s="1244"/>
      <c r="X82" s="1243"/>
      <c r="Y82" s="1231">
        <v>6</v>
      </c>
      <c r="Z82" s="1356"/>
      <c r="AA82" s="1356">
        <v>4</v>
      </c>
      <c r="AB82" s="1356"/>
      <c r="AC82" s="1352">
        <f>I82/H82</f>
        <v>0.64</v>
      </c>
      <c r="AD82" s="1356"/>
      <c r="AE82" s="1356"/>
      <c r="AF82" s="1356"/>
      <c r="AG82" s="1356"/>
      <c r="AH82" s="1356"/>
      <c r="AI82" s="1356"/>
      <c r="AJ82" s="1356"/>
      <c r="AK82" s="1363">
        <v>4</v>
      </c>
      <c r="AL82" s="1365"/>
      <c r="AM82" s="1365"/>
      <c r="AN82" s="1365"/>
      <c r="AO82" s="1365"/>
      <c r="AP82" s="1365"/>
      <c r="AQ82" s="1365"/>
      <c r="AR82" s="1357"/>
      <c r="AS82" s="1357"/>
      <c r="AT82" s="1357"/>
      <c r="AU82" s="1357"/>
      <c r="AV82" s="1357"/>
      <c r="AW82" s="1357"/>
    </row>
    <row r="83" spans="1:49" s="1354" customFormat="1" ht="31.5">
      <c r="A83" s="1222" t="s">
        <v>220</v>
      </c>
      <c r="B83" s="1593" t="s">
        <v>90</v>
      </c>
      <c r="C83" s="1454"/>
      <c r="D83" s="1243"/>
      <c r="E83" s="1243"/>
      <c r="F83" s="1424"/>
      <c r="G83" s="1602">
        <v>5</v>
      </c>
      <c r="H83" s="1794">
        <f t="shared" si="16"/>
        <v>150</v>
      </c>
      <c r="I83" s="1614">
        <f t="shared" si="17"/>
        <v>81</v>
      </c>
      <c r="J83" s="1468">
        <f>SUM(J84:J85)</f>
        <v>36</v>
      </c>
      <c r="K83" s="1468">
        <f>SUM(K84:K85)</f>
        <v>45</v>
      </c>
      <c r="L83" s="1468"/>
      <c r="M83" s="1469">
        <f t="shared" si="18"/>
        <v>69</v>
      </c>
      <c r="N83" s="1515"/>
      <c r="O83" s="1243"/>
      <c r="P83" s="1786"/>
      <c r="Q83" s="1244"/>
      <c r="R83" s="1243"/>
      <c r="S83" s="1231"/>
      <c r="T83" s="1244"/>
      <c r="U83" s="1243"/>
      <c r="V83" s="1231"/>
      <c r="W83" s="1244"/>
      <c r="X83" s="1243"/>
      <c r="Y83" s="1231"/>
      <c r="Z83" s="1356"/>
      <c r="AA83" s="1356"/>
      <c r="AB83" s="1356"/>
      <c r="AC83" s="1356"/>
      <c r="AD83" s="1356"/>
      <c r="AE83" s="1356"/>
      <c r="AF83" s="1356"/>
      <c r="AG83" s="1356"/>
      <c r="AH83" s="1356"/>
      <c r="AI83" s="1356"/>
      <c r="AJ83" s="1356"/>
      <c r="AK83" s="1363"/>
      <c r="AL83" s="1365"/>
      <c r="AM83" s="1365"/>
      <c r="AN83" s="1365"/>
      <c r="AO83" s="1365"/>
      <c r="AP83" s="1365"/>
      <c r="AQ83" s="1365"/>
      <c r="AR83" s="1357"/>
      <c r="AS83" s="1357"/>
      <c r="AT83" s="1357"/>
      <c r="AU83" s="1357"/>
      <c r="AV83" s="1357"/>
      <c r="AW83" s="1357"/>
    </row>
    <row r="84" spans="1:49" s="1354" customFormat="1" ht="18.75">
      <c r="A84" s="1222" t="s">
        <v>221</v>
      </c>
      <c r="B84" s="1816" t="s">
        <v>127</v>
      </c>
      <c r="C84" s="1454"/>
      <c r="D84" s="1243"/>
      <c r="E84" s="1243"/>
      <c r="F84" s="1424"/>
      <c r="G84" s="1598">
        <v>2</v>
      </c>
      <c r="H84" s="1794">
        <f t="shared" si="16"/>
        <v>60</v>
      </c>
      <c r="I84" s="1614">
        <f t="shared" si="17"/>
        <v>36</v>
      </c>
      <c r="J84" s="1474">
        <v>18</v>
      </c>
      <c r="K84" s="1243">
        <v>18</v>
      </c>
      <c r="L84" s="1243"/>
      <c r="M84" s="1231">
        <f t="shared" si="18"/>
        <v>24</v>
      </c>
      <c r="N84" s="1515"/>
      <c r="O84" s="1243">
        <v>4</v>
      </c>
      <c r="P84" s="1786"/>
      <c r="Q84" s="1244"/>
      <c r="R84" s="1243"/>
      <c r="S84" s="1231"/>
      <c r="T84" s="1244"/>
      <c r="U84" s="1243"/>
      <c r="V84" s="1231"/>
      <c r="W84" s="1244"/>
      <c r="X84" s="1243"/>
      <c r="Y84" s="1231"/>
      <c r="Z84" s="1370"/>
      <c r="AA84" s="1370">
        <v>1</v>
      </c>
      <c r="AB84" s="1370"/>
      <c r="AC84" s="1239">
        <f>I84/H84</f>
        <v>0.6</v>
      </c>
      <c r="AD84" s="1370"/>
      <c r="AE84" s="1370"/>
      <c r="AF84" s="1370"/>
      <c r="AG84" s="1370"/>
      <c r="AH84" s="1370"/>
      <c r="AI84" s="1370"/>
      <c r="AJ84" s="1370"/>
      <c r="AK84" s="1363">
        <v>1</v>
      </c>
      <c r="AL84" s="1365"/>
      <c r="AM84" s="1365"/>
      <c r="AN84" s="1365"/>
      <c r="AO84" s="1365"/>
      <c r="AP84" s="1365"/>
      <c r="AQ84" s="1365"/>
      <c r="AR84" s="1240"/>
      <c r="AS84" s="1240"/>
      <c r="AT84" s="1240"/>
      <c r="AU84" s="1240"/>
      <c r="AV84" s="1240"/>
      <c r="AW84" s="1240"/>
    </row>
    <row r="85" spans="1:49" s="1354" customFormat="1" ht="18.75">
      <c r="A85" s="1222" t="s">
        <v>222</v>
      </c>
      <c r="B85" s="1816" t="s">
        <v>127</v>
      </c>
      <c r="C85" s="1454" t="s">
        <v>491</v>
      </c>
      <c r="D85" s="1243"/>
      <c r="E85" s="1243"/>
      <c r="F85" s="1424"/>
      <c r="G85" s="1598">
        <v>3</v>
      </c>
      <c r="H85" s="1794">
        <f t="shared" si="16"/>
        <v>90</v>
      </c>
      <c r="I85" s="1614">
        <f t="shared" si="17"/>
        <v>45</v>
      </c>
      <c r="J85" s="1474">
        <v>18</v>
      </c>
      <c r="K85" s="1243">
        <v>27</v>
      </c>
      <c r="L85" s="1243"/>
      <c r="M85" s="1231">
        <f t="shared" si="18"/>
        <v>45</v>
      </c>
      <c r="N85" s="1515"/>
      <c r="O85" s="1243"/>
      <c r="P85" s="1786">
        <v>5</v>
      </c>
      <c r="Q85" s="1244"/>
      <c r="R85" s="1243"/>
      <c r="S85" s="1231"/>
      <c r="T85" s="1244"/>
      <c r="U85" s="1243"/>
      <c r="V85" s="1231"/>
      <c r="W85" s="1244"/>
      <c r="X85" s="1243"/>
      <c r="Y85" s="1231"/>
      <c r="Z85" s="1370"/>
      <c r="AA85" s="1370">
        <v>1</v>
      </c>
      <c r="AB85" s="1370"/>
      <c r="AC85" s="1239">
        <f>I85/H85</f>
        <v>0.5</v>
      </c>
      <c r="AD85" s="1370"/>
      <c r="AE85" s="1370"/>
      <c r="AF85" s="1370"/>
      <c r="AG85" s="1370"/>
      <c r="AH85" s="1370"/>
      <c r="AI85" s="1370"/>
      <c r="AJ85" s="1370"/>
      <c r="AK85" s="1363">
        <v>1</v>
      </c>
      <c r="AL85" s="1365"/>
      <c r="AM85" s="1365"/>
      <c r="AN85" s="1365"/>
      <c r="AO85" s="1365"/>
      <c r="AP85" s="1365"/>
      <c r="AQ85" s="1365"/>
      <c r="AR85" s="1240"/>
      <c r="AS85" s="1240"/>
      <c r="AT85" s="1240"/>
      <c r="AU85" s="1240"/>
      <c r="AV85" s="1240"/>
      <c r="AW85" s="1240"/>
    </row>
    <row r="86" spans="1:49" s="1354" customFormat="1" ht="18.75">
      <c r="A86" s="1222" t="s">
        <v>226</v>
      </c>
      <c r="B86" s="1593" t="s">
        <v>331</v>
      </c>
      <c r="C86" s="1454" t="s">
        <v>492</v>
      </c>
      <c r="D86" s="1243"/>
      <c r="E86" s="1243"/>
      <c r="F86" s="1424"/>
      <c r="G86" s="1602">
        <v>3</v>
      </c>
      <c r="H86" s="1794">
        <f t="shared" si="16"/>
        <v>90</v>
      </c>
      <c r="I86" s="1614">
        <f t="shared" si="17"/>
        <v>45</v>
      </c>
      <c r="J86" s="1801">
        <v>27</v>
      </c>
      <c r="K86" s="1468">
        <v>18</v>
      </c>
      <c r="L86" s="1468"/>
      <c r="M86" s="1469">
        <f t="shared" si="18"/>
        <v>45</v>
      </c>
      <c r="N86" s="1515"/>
      <c r="O86" s="1243"/>
      <c r="P86" s="1786"/>
      <c r="Q86" s="1244"/>
      <c r="R86" s="1243">
        <v>5</v>
      </c>
      <c r="S86" s="1231"/>
      <c r="T86" s="1244"/>
      <c r="U86" s="1243"/>
      <c r="V86" s="1231"/>
      <c r="W86" s="1244"/>
      <c r="X86" s="1243"/>
      <c r="Y86" s="1231"/>
      <c r="Z86" s="1356"/>
      <c r="AA86" s="1356">
        <v>2</v>
      </c>
      <c r="AB86" s="1356"/>
      <c r="AC86" s="1352">
        <f>I86/H86</f>
        <v>0.5</v>
      </c>
      <c r="AD86" s="1356"/>
      <c r="AE86" s="1356"/>
      <c r="AF86" s="1356"/>
      <c r="AG86" s="1356"/>
      <c r="AH86" s="1356"/>
      <c r="AI86" s="1356"/>
      <c r="AJ86" s="1356"/>
      <c r="AK86" s="1363">
        <v>2</v>
      </c>
      <c r="AL86" s="1365"/>
      <c r="AM86" s="1365"/>
      <c r="AN86" s="1365"/>
      <c r="AO86" s="1365"/>
      <c r="AP86" s="1365"/>
      <c r="AQ86" s="1365"/>
      <c r="AR86" s="1357"/>
      <c r="AS86" s="1357"/>
      <c r="AT86" s="1357"/>
      <c r="AU86" s="1357"/>
      <c r="AV86" s="1357"/>
      <c r="AW86" s="1357"/>
    </row>
    <row r="87" spans="1:49" s="1354" customFormat="1" ht="18.75">
      <c r="A87" s="1222" t="s">
        <v>256</v>
      </c>
      <c r="B87" s="1593" t="s">
        <v>257</v>
      </c>
      <c r="C87" s="1454"/>
      <c r="D87" s="1243"/>
      <c r="E87" s="1243"/>
      <c r="F87" s="1424"/>
      <c r="G87" s="1602">
        <v>4.5</v>
      </c>
      <c r="H87" s="1794">
        <f>G87*30</f>
        <v>135</v>
      </c>
      <c r="I87" s="1614">
        <f>J87+K87+L87</f>
        <v>78</v>
      </c>
      <c r="J87" s="1468">
        <f>SUM(J88:J89)</f>
        <v>30</v>
      </c>
      <c r="K87" s="1468">
        <f>SUM(K88:K89)</f>
        <v>30</v>
      </c>
      <c r="L87" s="1468">
        <f>SUM(L88:L89)</f>
        <v>18</v>
      </c>
      <c r="M87" s="1469">
        <f>H87-I87</f>
        <v>57</v>
      </c>
      <c r="N87" s="1515"/>
      <c r="O87" s="1243"/>
      <c r="P87" s="1786"/>
      <c r="Q87" s="1244"/>
      <c r="R87" s="1243"/>
      <c r="S87" s="1231"/>
      <c r="T87" s="1244"/>
      <c r="U87" s="1243"/>
      <c r="V87" s="1231"/>
      <c r="W87" s="1244"/>
      <c r="X87" s="1243"/>
      <c r="Y87" s="1231"/>
      <c r="Z87" s="1356"/>
      <c r="AA87" s="1356"/>
      <c r="AB87" s="1356"/>
      <c r="AC87" s="1356"/>
      <c r="AD87" s="1356"/>
      <c r="AE87" s="1356"/>
      <c r="AF87" s="1356"/>
      <c r="AG87" s="1356"/>
      <c r="AH87" s="1356"/>
      <c r="AI87" s="1356"/>
      <c r="AJ87" s="1356"/>
      <c r="AK87" s="1363"/>
      <c r="AL87" s="1365"/>
      <c r="AM87" s="1365"/>
      <c r="AN87" s="1365"/>
      <c r="AO87" s="1365"/>
      <c r="AP87" s="1365"/>
      <c r="AQ87" s="1365"/>
      <c r="AR87" s="1357"/>
      <c r="AS87" s="1357"/>
      <c r="AT87" s="1357"/>
      <c r="AU87" s="1357"/>
      <c r="AV87" s="1357"/>
      <c r="AW87" s="1357"/>
    </row>
    <row r="88" spans="1:49" s="1354" customFormat="1" ht="24" customHeight="1">
      <c r="A88" s="1222" t="s">
        <v>224</v>
      </c>
      <c r="B88" s="1593" t="s">
        <v>128</v>
      </c>
      <c r="C88" s="1454">
        <v>5</v>
      </c>
      <c r="D88" s="1243"/>
      <c r="E88" s="1243"/>
      <c r="F88" s="1424"/>
      <c r="G88" s="1602">
        <v>3.5</v>
      </c>
      <c r="H88" s="1794">
        <f t="shared" si="16"/>
        <v>105</v>
      </c>
      <c r="I88" s="1614">
        <f t="shared" si="17"/>
        <v>60</v>
      </c>
      <c r="J88" s="1801">
        <v>30</v>
      </c>
      <c r="K88" s="1468">
        <v>30</v>
      </c>
      <c r="L88" s="1468"/>
      <c r="M88" s="1469">
        <f t="shared" si="18"/>
        <v>45</v>
      </c>
      <c r="N88" s="1515"/>
      <c r="O88" s="1243"/>
      <c r="P88" s="1786"/>
      <c r="Q88" s="1244"/>
      <c r="R88" s="1243"/>
      <c r="S88" s="1231"/>
      <c r="T88" s="1244">
        <v>4</v>
      </c>
      <c r="U88" s="1243"/>
      <c r="V88" s="1231"/>
      <c r="W88" s="1244"/>
      <c r="X88" s="1243"/>
      <c r="Y88" s="1231"/>
      <c r="Z88" s="1356"/>
      <c r="AA88" s="1356">
        <v>3</v>
      </c>
      <c r="AB88" s="1356"/>
      <c r="AC88" s="1352">
        <f>I88/H88</f>
        <v>0.5714285714285714</v>
      </c>
      <c r="AD88" s="1356"/>
      <c r="AE88" s="1356"/>
      <c r="AF88" s="1356"/>
      <c r="AG88" s="1356"/>
      <c r="AH88" s="1356"/>
      <c r="AI88" s="1356"/>
      <c r="AJ88" s="1356"/>
      <c r="AK88" s="1363">
        <v>3</v>
      </c>
      <c r="AL88" s="1365"/>
      <c r="AM88" s="1365"/>
      <c r="AN88" s="1365"/>
      <c r="AO88" s="1365"/>
      <c r="AP88" s="1365"/>
      <c r="AQ88" s="1365"/>
      <c r="AR88" s="1357"/>
      <c r="AS88" s="1357"/>
      <c r="AT88" s="2965" t="s">
        <v>527</v>
      </c>
      <c r="AU88" s="2965"/>
      <c r="AV88" s="1358">
        <v>1.5</v>
      </c>
      <c r="AW88" s="1357"/>
    </row>
    <row r="89" spans="1:49" s="1354" customFormat="1" ht="27.75" customHeight="1">
      <c r="A89" s="1222" t="s">
        <v>225</v>
      </c>
      <c r="B89" s="1593" t="s">
        <v>129</v>
      </c>
      <c r="C89" s="1454"/>
      <c r="D89" s="1243"/>
      <c r="E89" s="1243" t="s">
        <v>494</v>
      </c>
      <c r="F89" s="1424"/>
      <c r="G89" s="1602">
        <v>1</v>
      </c>
      <c r="H89" s="1794">
        <f t="shared" si="16"/>
        <v>30</v>
      </c>
      <c r="I89" s="1614">
        <f t="shared" si="17"/>
        <v>18</v>
      </c>
      <c r="J89" s="1801"/>
      <c r="K89" s="1468"/>
      <c r="L89" s="1468">
        <v>18</v>
      </c>
      <c r="M89" s="1469">
        <f t="shared" si="18"/>
        <v>12</v>
      </c>
      <c r="N89" s="1515"/>
      <c r="O89" s="1243"/>
      <c r="P89" s="1786"/>
      <c r="Q89" s="1244"/>
      <c r="R89" s="1243"/>
      <c r="S89" s="1231"/>
      <c r="T89" s="1244"/>
      <c r="U89" s="1243">
        <v>2</v>
      </c>
      <c r="V89" s="1231"/>
      <c r="W89" s="1244"/>
      <c r="X89" s="1243"/>
      <c r="Y89" s="1231"/>
      <c r="Z89" s="1356"/>
      <c r="AA89" s="1356">
        <v>3</v>
      </c>
      <c r="AB89" s="1356"/>
      <c r="AC89" s="1352">
        <f>I89/H89</f>
        <v>0.6</v>
      </c>
      <c r="AD89" s="1356"/>
      <c r="AE89" s="1356"/>
      <c r="AF89" s="1356"/>
      <c r="AG89" s="1356"/>
      <c r="AH89" s="1356"/>
      <c r="AI89" s="1356"/>
      <c r="AJ89" s="1356"/>
      <c r="AK89" s="1363">
        <v>3</v>
      </c>
      <c r="AL89" s="1365"/>
      <c r="AM89" s="1365"/>
      <c r="AN89" s="1365"/>
      <c r="AO89" s="1365"/>
      <c r="AP89" s="1365"/>
      <c r="AQ89" s="1365"/>
      <c r="AR89" s="1359"/>
      <c r="AS89" s="1359"/>
      <c r="AT89" s="2965" t="s">
        <v>557</v>
      </c>
      <c r="AU89" s="2965"/>
      <c r="AV89" s="1358">
        <v>1</v>
      </c>
      <c r="AW89" s="1359"/>
    </row>
    <row r="90" spans="1:49" s="1354" customFormat="1" ht="31.5">
      <c r="A90" s="1222" t="s">
        <v>227</v>
      </c>
      <c r="B90" s="1803" t="s">
        <v>91</v>
      </c>
      <c r="C90" s="1454"/>
      <c r="D90" s="1243"/>
      <c r="E90" s="1243"/>
      <c r="F90" s="1424"/>
      <c r="G90" s="1602">
        <v>3</v>
      </c>
      <c r="H90" s="1794">
        <f t="shared" si="16"/>
        <v>90</v>
      </c>
      <c r="I90" s="1614">
        <f t="shared" si="17"/>
        <v>59</v>
      </c>
      <c r="J90" s="1468">
        <f>SUM(J91:J92)</f>
        <v>34</v>
      </c>
      <c r="K90" s="1468">
        <f>SUM(K91:K92)</f>
        <v>25</v>
      </c>
      <c r="L90" s="1468"/>
      <c r="M90" s="1469">
        <f t="shared" si="18"/>
        <v>31</v>
      </c>
      <c r="N90" s="1515"/>
      <c r="O90" s="1243"/>
      <c r="P90" s="1786"/>
      <c r="Q90" s="1244"/>
      <c r="R90" s="1243"/>
      <c r="S90" s="1231"/>
      <c r="T90" s="1244"/>
      <c r="U90" s="1243"/>
      <c r="V90" s="1231"/>
      <c r="W90" s="1244"/>
      <c r="X90" s="1243"/>
      <c r="Y90" s="1231"/>
      <c r="Z90" s="1356"/>
      <c r="AA90" s="1356"/>
      <c r="AB90" s="1356"/>
      <c r="AC90" s="1356"/>
      <c r="AD90" s="1356"/>
      <c r="AE90" s="1356"/>
      <c r="AF90" s="1356"/>
      <c r="AG90" s="1356"/>
      <c r="AH90" s="1356"/>
      <c r="AI90" s="1356"/>
      <c r="AJ90" s="1356"/>
      <c r="AK90" s="1363"/>
      <c r="AL90" s="1365"/>
      <c r="AM90" s="1365"/>
      <c r="AN90" s="1365"/>
      <c r="AO90" s="1365"/>
      <c r="AP90" s="1365"/>
      <c r="AQ90" s="1365"/>
      <c r="AR90" s="1357"/>
      <c r="AS90" s="1357"/>
      <c r="AT90" s="1357"/>
      <c r="AU90" s="1357"/>
      <c r="AV90" s="1357"/>
      <c r="AW90" s="1357"/>
    </row>
    <row r="91" spans="1:49" s="1354" customFormat="1" ht="18.75">
      <c r="A91" s="1222" t="s">
        <v>228</v>
      </c>
      <c r="B91" s="1817" t="s">
        <v>130</v>
      </c>
      <c r="C91" s="1454"/>
      <c r="D91" s="1243"/>
      <c r="E91" s="1243"/>
      <c r="F91" s="1424"/>
      <c r="G91" s="1598">
        <v>1.5</v>
      </c>
      <c r="H91" s="1794">
        <f t="shared" si="16"/>
        <v>45</v>
      </c>
      <c r="I91" s="1614">
        <f t="shared" si="17"/>
        <v>27</v>
      </c>
      <c r="J91" s="1474">
        <v>18</v>
      </c>
      <c r="K91" s="1243">
        <v>9</v>
      </c>
      <c r="L91" s="1243"/>
      <c r="M91" s="1231">
        <f t="shared" si="18"/>
        <v>18</v>
      </c>
      <c r="N91" s="1515"/>
      <c r="O91" s="1243"/>
      <c r="P91" s="1786"/>
      <c r="Q91" s="1244"/>
      <c r="R91" s="1243"/>
      <c r="S91" s="1231"/>
      <c r="T91" s="1244"/>
      <c r="U91" s="1243"/>
      <c r="V91" s="1231"/>
      <c r="W91" s="1244"/>
      <c r="X91" s="1243">
        <v>3</v>
      </c>
      <c r="Y91" s="1231"/>
      <c r="Z91" s="1356"/>
      <c r="AA91" s="1356">
        <v>4</v>
      </c>
      <c r="AB91" s="1356"/>
      <c r="AC91" s="1352">
        <f>I91/H91</f>
        <v>0.6</v>
      </c>
      <c r="AD91" s="1356"/>
      <c r="AE91" s="1356"/>
      <c r="AF91" s="1356"/>
      <c r="AG91" s="1356"/>
      <c r="AH91" s="1356"/>
      <c r="AI91" s="1356"/>
      <c r="AJ91" s="1356"/>
      <c r="AK91" s="1363">
        <v>4</v>
      </c>
      <c r="AL91" s="1365"/>
      <c r="AM91" s="1365"/>
      <c r="AN91" s="1365"/>
      <c r="AO91" s="1365"/>
      <c r="AP91" s="1365"/>
      <c r="AQ91" s="1365"/>
      <c r="AR91" s="1357"/>
      <c r="AS91" s="1357"/>
      <c r="AT91" s="1357"/>
      <c r="AU91" s="1357"/>
      <c r="AV91" s="1357"/>
      <c r="AW91" s="1357"/>
    </row>
    <row r="92" spans="1:49" s="1354" customFormat="1" ht="18.75">
      <c r="A92" s="1222" t="s">
        <v>229</v>
      </c>
      <c r="B92" s="1817" t="s">
        <v>130</v>
      </c>
      <c r="C92" s="1454" t="s">
        <v>497</v>
      </c>
      <c r="D92" s="1243"/>
      <c r="E92" s="1243"/>
      <c r="F92" s="1424"/>
      <c r="G92" s="1598">
        <v>1.5</v>
      </c>
      <c r="H92" s="1794">
        <f t="shared" si="16"/>
        <v>45</v>
      </c>
      <c r="I92" s="1614">
        <f t="shared" si="17"/>
        <v>32</v>
      </c>
      <c r="J92" s="1474">
        <v>16</v>
      </c>
      <c r="K92" s="1243">
        <v>16</v>
      </c>
      <c r="L92" s="1243"/>
      <c r="M92" s="1231">
        <f t="shared" si="18"/>
        <v>13</v>
      </c>
      <c r="N92" s="1515"/>
      <c r="O92" s="1243"/>
      <c r="P92" s="1786"/>
      <c r="Q92" s="1244"/>
      <c r="R92" s="1243"/>
      <c r="S92" s="1231"/>
      <c r="T92" s="1244"/>
      <c r="U92" s="1243"/>
      <c r="V92" s="1231"/>
      <c r="W92" s="1244"/>
      <c r="X92" s="1243"/>
      <c r="Y92" s="1231">
        <v>4</v>
      </c>
      <c r="Z92" s="1356"/>
      <c r="AA92" s="1356">
        <v>4</v>
      </c>
      <c r="AB92" s="1356"/>
      <c r="AC92" s="1352">
        <f>I92/H92</f>
        <v>0.7111111111111111</v>
      </c>
      <c r="AD92" s="1356"/>
      <c r="AE92" s="1356"/>
      <c r="AF92" s="1356"/>
      <c r="AG92" s="1356"/>
      <c r="AH92" s="1356"/>
      <c r="AI92" s="1356"/>
      <c r="AJ92" s="1356"/>
      <c r="AK92" s="1363">
        <v>4</v>
      </c>
      <c r="AL92" s="1365"/>
      <c r="AM92" s="1365"/>
      <c r="AN92" s="1365"/>
      <c r="AO92" s="1365"/>
      <c r="AP92" s="1365"/>
      <c r="AQ92" s="1365"/>
      <c r="AR92" s="1357"/>
      <c r="AS92" s="1357"/>
      <c r="AT92" s="1357"/>
      <c r="AU92" s="1357"/>
      <c r="AV92" s="1357"/>
      <c r="AW92" s="1357"/>
    </row>
    <row r="93" spans="1:49" s="1354" customFormat="1" ht="31.5">
      <c r="A93" s="1433" t="s">
        <v>329</v>
      </c>
      <c r="B93" s="1818" t="s">
        <v>330</v>
      </c>
      <c r="C93" s="1819"/>
      <c r="D93" s="1820">
        <v>7</v>
      </c>
      <c r="E93" s="1821"/>
      <c r="F93" s="1822"/>
      <c r="G93" s="1807">
        <v>3</v>
      </c>
      <c r="H93" s="1823">
        <f>G93*30</f>
        <v>90</v>
      </c>
      <c r="I93" s="1516">
        <f>J93+K93+L93</f>
        <v>60</v>
      </c>
      <c r="J93" s="1516">
        <v>30</v>
      </c>
      <c r="K93" s="1516">
        <v>30</v>
      </c>
      <c r="L93" s="1824"/>
      <c r="M93" s="1779">
        <f>H93-I93</f>
        <v>30</v>
      </c>
      <c r="N93" s="1510"/>
      <c r="O93" s="1510"/>
      <c r="P93" s="1669"/>
      <c r="Q93" s="1638"/>
      <c r="R93" s="1510"/>
      <c r="S93" s="1669"/>
      <c r="T93" s="1638"/>
      <c r="U93" s="1510"/>
      <c r="V93" s="1669"/>
      <c r="W93" s="1638">
        <v>4</v>
      </c>
      <c r="X93" s="1824"/>
      <c r="Y93" s="1825"/>
      <c r="Z93" s="1356"/>
      <c r="AA93" s="1356">
        <v>4</v>
      </c>
      <c r="AB93" s="1356"/>
      <c r="AC93" s="1352">
        <f>I93/H93</f>
        <v>0.6666666666666666</v>
      </c>
      <c r="AD93" s="1356"/>
      <c r="AE93" s="1356"/>
      <c r="AF93" s="1356"/>
      <c r="AG93" s="1356"/>
      <c r="AH93" s="1356"/>
      <c r="AI93" s="1356"/>
      <c r="AJ93" s="1371"/>
      <c r="AK93" s="1363">
        <v>4</v>
      </c>
      <c r="AL93" s="1394"/>
      <c r="AM93" s="1394"/>
      <c r="AN93" s="1394"/>
      <c r="AO93" s="1394"/>
      <c r="AP93" s="1394"/>
      <c r="AQ93" s="1394"/>
      <c r="AR93" s="1371"/>
      <c r="AS93" s="1371"/>
      <c r="AT93" s="1371"/>
      <c r="AU93" s="1371"/>
      <c r="AV93" s="1371"/>
      <c r="AW93" s="1371"/>
    </row>
    <row r="94" spans="1:49" ht="18.75">
      <c r="A94" s="1433" t="s">
        <v>332</v>
      </c>
      <c r="B94" s="1826" t="s">
        <v>338</v>
      </c>
      <c r="C94" s="1787" t="s">
        <v>492</v>
      </c>
      <c r="D94" s="1804"/>
      <c r="E94" s="1804"/>
      <c r="F94" s="1827"/>
      <c r="G94" s="1828">
        <v>3.5</v>
      </c>
      <c r="H94" s="1808">
        <f>G94*30</f>
        <v>105</v>
      </c>
      <c r="I94" s="1516">
        <f>J94+K94+L94</f>
        <v>54</v>
      </c>
      <c r="J94" s="1829">
        <v>27</v>
      </c>
      <c r="K94" s="1435">
        <v>27</v>
      </c>
      <c r="L94" s="1435"/>
      <c r="M94" s="1779">
        <f>H94-I94</f>
        <v>51</v>
      </c>
      <c r="N94" s="1798"/>
      <c r="O94" s="1435"/>
      <c r="P94" s="1799"/>
      <c r="Q94" s="1442"/>
      <c r="R94" s="1435">
        <v>6</v>
      </c>
      <c r="S94" s="1443"/>
      <c r="T94" s="1798"/>
      <c r="U94" s="1435"/>
      <c r="V94" s="1799"/>
      <c r="W94" s="1798"/>
      <c r="X94" s="1435"/>
      <c r="Y94" s="1799"/>
      <c r="Z94" s="1207"/>
      <c r="AA94" s="1207">
        <v>2</v>
      </c>
      <c r="AB94" s="1207"/>
      <c r="AC94" s="1214">
        <f>I94/H94</f>
        <v>0.5142857142857142</v>
      </c>
      <c r="AD94" s="1207"/>
      <c r="AE94" s="1207"/>
      <c r="AF94" s="1207"/>
      <c r="AG94" s="1207"/>
      <c r="AH94" s="1207"/>
      <c r="AI94" s="1207"/>
      <c r="AJ94" s="1207"/>
      <c r="AK94" s="1361">
        <v>2</v>
      </c>
      <c r="AL94" s="1362"/>
      <c r="AM94" s="1362"/>
      <c r="AN94" s="1362"/>
      <c r="AO94" s="1362"/>
      <c r="AP94" s="1362"/>
      <c r="AQ94" s="1362"/>
      <c r="AR94" s="1202"/>
      <c r="AS94" s="1202"/>
      <c r="AT94" s="1202"/>
      <c r="AU94" s="1202"/>
      <c r="AV94" s="1202"/>
      <c r="AW94" s="1202"/>
    </row>
    <row r="95" spans="1:49" s="1354" customFormat="1" ht="18.75">
      <c r="A95" s="1222" t="s">
        <v>434</v>
      </c>
      <c r="B95" s="1815" t="s">
        <v>435</v>
      </c>
      <c r="C95" s="1454">
        <v>5</v>
      </c>
      <c r="D95" s="1243"/>
      <c r="E95" s="1243"/>
      <c r="F95" s="1424"/>
      <c r="G95" s="1602">
        <v>3</v>
      </c>
      <c r="H95" s="1794">
        <f>G95*30</f>
        <v>90</v>
      </c>
      <c r="I95" s="1614">
        <f>J95+K95+L95</f>
        <v>45</v>
      </c>
      <c r="J95" s="1801">
        <v>15</v>
      </c>
      <c r="K95" s="1468">
        <v>30</v>
      </c>
      <c r="L95" s="1468"/>
      <c r="M95" s="1469">
        <f>H95-I95</f>
        <v>45</v>
      </c>
      <c r="N95" s="1515"/>
      <c r="O95" s="1243"/>
      <c r="P95" s="1786"/>
      <c r="Q95" s="1244"/>
      <c r="R95" s="1243"/>
      <c r="S95" s="1231"/>
      <c r="T95" s="1244">
        <v>3</v>
      </c>
      <c r="U95" s="1243"/>
      <c r="V95" s="1231"/>
      <c r="W95" s="1244"/>
      <c r="X95" s="1243"/>
      <c r="Y95" s="1231"/>
      <c r="Z95" s="1356"/>
      <c r="AA95" s="1356">
        <v>3</v>
      </c>
      <c r="AB95" s="1356"/>
      <c r="AC95" s="1356"/>
      <c r="AD95" s="1356"/>
      <c r="AE95" s="1356"/>
      <c r="AF95" s="1356"/>
      <c r="AG95" s="1356"/>
      <c r="AH95" s="1356"/>
      <c r="AI95" s="1356"/>
      <c r="AJ95" s="1356"/>
      <c r="AK95" s="1363">
        <v>3</v>
      </c>
      <c r="AL95" s="1365"/>
      <c r="AM95" s="1365"/>
      <c r="AN95" s="1365"/>
      <c r="AO95" s="1365"/>
      <c r="AP95" s="1365"/>
      <c r="AQ95" s="1365"/>
      <c r="AR95" s="1357"/>
      <c r="AS95" s="1357"/>
      <c r="AT95" s="1357"/>
      <c r="AU95" s="1357"/>
      <c r="AV95" s="1357"/>
      <c r="AW95" s="1357"/>
    </row>
    <row r="96" spans="1:49" s="1354" customFormat="1" ht="18.75">
      <c r="A96" s="1222" t="s">
        <v>230</v>
      </c>
      <c r="B96" s="1803" t="s">
        <v>131</v>
      </c>
      <c r="C96" s="1454" t="s">
        <v>496</v>
      </c>
      <c r="D96" s="1243"/>
      <c r="E96" s="1243"/>
      <c r="F96" s="1424"/>
      <c r="G96" s="1602">
        <v>3</v>
      </c>
      <c r="H96" s="1794">
        <f t="shared" si="16"/>
        <v>90</v>
      </c>
      <c r="I96" s="1614">
        <f t="shared" si="17"/>
        <v>36</v>
      </c>
      <c r="J96" s="1801">
        <v>18</v>
      </c>
      <c r="K96" s="1468">
        <v>18</v>
      </c>
      <c r="L96" s="1468"/>
      <c r="M96" s="1469">
        <f t="shared" si="18"/>
        <v>54</v>
      </c>
      <c r="N96" s="1515"/>
      <c r="O96" s="1243"/>
      <c r="P96" s="1786"/>
      <c r="Q96" s="1244"/>
      <c r="R96" s="1243"/>
      <c r="S96" s="1231"/>
      <c r="T96" s="1244"/>
      <c r="U96" s="1243"/>
      <c r="V96" s="1231"/>
      <c r="W96" s="1244"/>
      <c r="X96" s="1243">
        <v>4</v>
      </c>
      <c r="Y96" s="1231"/>
      <c r="Z96" s="1356"/>
      <c r="AA96" s="1356">
        <v>4</v>
      </c>
      <c r="AB96" s="1356"/>
      <c r="AC96" s="1352">
        <f>I96/H96</f>
        <v>0.4</v>
      </c>
      <c r="AD96" s="1356"/>
      <c r="AE96" s="1356"/>
      <c r="AF96" s="1356"/>
      <c r="AG96" s="1356"/>
      <c r="AH96" s="1356"/>
      <c r="AI96" s="1356"/>
      <c r="AJ96" s="1356"/>
      <c r="AK96" s="1363">
        <v>4</v>
      </c>
      <c r="AL96" s="1365"/>
      <c r="AM96" s="1365"/>
      <c r="AN96" s="1365"/>
      <c r="AO96" s="1365"/>
      <c r="AP96" s="1365"/>
      <c r="AQ96" s="1365"/>
      <c r="AR96" s="1357"/>
      <c r="AS96" s="1357"/>
      <c r="AT96" s="1357"/>
      <c r="AU96" s="1357"/>
      <c r="AV96" s="1357"/>
      <c r="AW96" s="1357"/>
    </row>
    <row r="97" spans="1:49" s="1354" customFormat="1" ht="45.75" customHeight="1">
      <c r="A97" s="1222" t="s">
        <v>231</v>
      </c>
      <c r="B97" s="1830" t="s">
        <v>92</v>
      </c>
      <c r="C97" s="1454"/>
      <c r="D97" s="1243"/>
      <c r="E97" s="1243"/>
      <c r="F97" s="1424"/>
      <c r="G97" s="1602">
        <v>7.5</v>
      </c>
      <c r="H97" s="1794">
        <f t="shared" si="16"/>
        <v>225</v>
      </c>
      <c r="I97" s="1614">
        <f t="shared" si="17"/>
        <v>117</v>
      </c>
      <c r="J97" s="1468">
        <f>SUM(J98:J100)</f>
        <v>42</v>
      </c>
      <c r="K97" s="1468">
        <f>SUM(K98:K100)</f>
        <v>57</v>
      </c>
      <c r="L97" s="1468">
        <f>SUM(L98:L100)</f>
        <v>18</v>
      </c>
      <c r="M97" s="1469">
        <f t="shared" si="18"/>
        <v>108</v>
      </c>
      <c r="N97" s="1515"/>
      <c r="O97" s="1243"/>
      <c r="P97" s="1786"/>
      <c r="Q97" s="1244"/>
      <c r="R97" s="1243"/>
      <c r="S97" s="1231"/>
      <c r="T97" s="1244"/>
      <c r="U97" s="1243"/>
      <c r="V97" s="1231"/>
      <c r="W97" s="1244"/>
      <c r="X97" s="1243"/>
      <c r="Y97" s="1231"/>
      <c r="Z97" s="1356"/>
      <c r="AA97" s="1356"/>
      <c r="AB97" s="1356"/>
      <c r="AC97" s="1356"/>
      <c r="AD97" s="1356"/>
      <c r="AE97" s="1356"/>
      <c r="AF97" s="1356"/>
      <c r="AG97" s="1356"/>
      <c r="AH97" s="1356"/>
      <c r="AI97" s="1356"/>
      <c r="AJ97" s="1356"/>
      <c r="AK97" s="1363"/>
      <c r="AL97" s="1365"/>
      <c r="AM97" s="1365"/>
      <c r="AN97" s="1365"/>
      <c r="AO97" s="1365"/>
      <c r="AP97" s="1365"/>
      <c r="AQ97" s="1365"/>
      <c r="AR97" s="1357"/>
      <c r="AS97" s="1357"/>
      <c r="AT97" s="2976" t="s">
        <v>528</v>
      </c>
      <c r="AU97" s="2976"/>
      <c r="AV97" s="1358">
        <v>1.5</v>
      </c>
      <c r="AW97" s="1357"/>
    </row>
    <row r="98" spans="1:49" s="1354" customFormat="1" ht="31.5">
      <c r="A98" s="1222" t="s">
        <v>232</v>
      </c>
      <c r="B98" s="1785" t="s">
        <v>132</v>
      </c>
      <c r="C98" s="1454" t="s">
        <v>495</v>
      </c>
      <c r="D98" s="1243"/>
      <c r="E98" s="1243"/>
      <c r="F98" s="1424"/>
      <c r="G98" s="1598">
        <v>3.5</v>
      </c>
      <c r="H98" s="1794">
        <f t="shared" si="16"/>
        <v>105</v>
      </c>
      <c r="I98" s="1614">
        <f t="shared" si="17"/>
        <v>54</v>
      </c>
      <c r="J98" s="1474">
        <v>27</v>
      </c>
      <c r="K98" s="1243">
        <v>27</v>
      </c>
      <c r="L98" s="1243"/>
      <c r="M98" s="1231">
        <f t="shared" si="18"/>
        <v>51</v>
      </c>
      <c r="N98" s="1515"/>
      <c r="O98" s="1243"/>
      <c r="P98" s="1786"/>
      <c r="Q98" s="1244"/>
      <c r="R98" s="1243"/>
      <c r="S98" s="1231"/>
      <c r="T98" s="1244"/>
      <c r="U98" s="1243"/>
      <c r="V98" s="1231">
        <v>6</v>
      </c>
      <c r="W98" s="1244"/>
      <c r="X98" s="1243"/>
      <c r="Y98" s="1231"/>
      <c r="Z98" s="1356"/>
      <c r="AA98" s="1356">
        <v>3</v>
      </c>
      <c r="AB98" s="1356"/>
      <c r="AC98" s="1352">
        <f>I98/H98</f>
        <v>0.5142857142857142</v>
      </c>
      <c r="AD98" s="1356"/>
      <c r="AE98" s="1356"/>
      <c r="AF98" s="1356"/>
      <c r="AG98" s="1356"/>
      <c r="AH98" s="1356"/>
      <c r="AI98" s="1356"/>
      <c r="AJ98" s="1356"/>
      <c r="AK98" s="1363">
        <v>3</v>
      </c>
      <c r="AL98" s="1365"/>
      <c r="AM98" s="1365"/>
      <c r="AN98" s="1365"/>
      <c r="AO98" s="1365"/>
      <c r="AP98" s="1365"/>
      <c r="AQ98" s="1365"/>
      <c r="AR98" s="1357"/>
      <c r="AS98" s="1357"/>
      <c r="AT98" s="1357"/>
      <c r="AU98" s="1357"/>
      <c r="AV98" s="1357"/>
      <c r="AW98" s="1357"/>
    </row>
    <row r="99" spans="1:49" s="1354" customFormat="1" ht="31.5">
      <c r="A99" s="1222" t="s">
        <v>233</v>
      </c>
      <c r="B99" s="1785" t="s">
        <v>132</v>
      </c>
      <c r="C99" s="1454"/>
      <c r="D99" s="1243">
        <v>7</v>
      </c>
      <c r="E99" s="1243"/>
      <c r="F99" s="1424"/>
      <c r="G99" s="1598">
        <v>3</v>
      </c>
      <c r="H99" s="1794">
        <f t="shared" si="16"/>
        <v>90</v>
      </c>
      <c r="I99" s="1614">
        <f t="shared" si="17"/>
        <v>45</v>
      </c>
      <c r="J99" s="1474">
        <v>15</v>
      </c>
      <c r="K99" s="1243">
        <v>30</v>
      </c>
      <c r="L99" s="1243"/>
      <c r="M99" s="1231">
        <f t="shared" si="18"/>
        <v>45</v>
      </c>
      <c r="N99" s="1515"/>
      <c r="O99" s="1243"/>
      <c r="P99" s="1786"/>
      <c r="Q99" s="1244"/>
      <c r="R99" s="1243"/>
      <c r="S99" s="1231"/>
      <c r="T99" s="1244"/>
      <c r="U99" s="1243"/>
      <c r="V99" s="1231"/>
      <c r="W99" s="1244">
        <v>3</v>
      </c>
      <c r="X99" s="1243"/>
      <c r="Y99" s="1231"/>
      <c r="Z99" s="1356"/>
      <c r="AA99" s="1356">
        <v>4</v>
      </c>
      <c r="AB99" s="1356"/>
      <c r="AC99" s="1352">
        <f>I99/H99</f>
        <v>0.5</v>
      </c>
      <c r="AD99" s="1356"/>
      <c r="AE99" s="1356"/>
      <c r="AF99" s="1356"/>
      <c r="AG99" s="1356"/>
      <c r="AH99" s="1356"/>
      <c r="AI99" s="1356"/>
      <c r="AJ99" s="1356"/>
      <c r="AK99" s="1363">
        <v>4</v>
      </c>
      <c r="AL99" s="1365"/>
      <c r="AM99" s="1365"/>
      <c r="AN99" s="1365"/>
      <c r="AO99" s="1365"/>
      <c r="AP99" s="1365"/>
      <c r="AQ99" s="1365"/>
      <c r="AR99" s="1357"/>
      <c r="AS99" s="1357"/>
      <c r="AT99" s="1357"/>
      <c r="AU99" s="1357"/>
      <c r="AV99" s="1357"/>
      <c r="AW99" s="1357"/>
    </row>
    <row r="100" spans="1:49" s="1354" customFormat="1" ht="42" customHeight="1">
      <c r="A100" s="1222" t="s">
        <v>234</v>
      </c>
      <c r="B100" s="1831" t="s">
        <v>133</v>
      </c>
      <c r="C100" s="1454"/>
      <c r="D100" s="1243"/>
      <c r="E100" s="1243"/>
      <c r="F100" s="1424" t="s">
        <v>496</v>
      </c>
      <c r="G100" s="1602">
        <v>1</v>
      </c>
      <c r="H100" s="1794">
        <f t="shared" si="16"/>
        <v>30</v>
      </c>
      <c r="I100" s="1614">
        <f t="shared" si="17"/>
        <v>18</v>
      </c>
      <c r="J100" s="1801"/>
      <c r="K100" s="1468"/>
      <c r="L100" s="1468">
        <v>18</v>
      </c>
      <c r="M100" s="1469">
        <f t="shared" si="18"/>
        <v>12</v>
      </c>
      <c r="N100" s="1515"/>
      <c r="O100" s="1243"/>
      <c r="P100" s="1786"/>
      <c r="Q100" s="1244"/>
      <c r="R100" s="1243"/>
      <c r="S100" s="1231"/>
      <c r="T100" s="1244"/>
      <c r="U100" s="1243"/>
      <c r="V100" s="1231"/>
      <c r="W100" s="1244"/>
      <c r="X100" s="1243">
        <v>2</v>
      </c>
      <c r="Y100" s="1231"/>
      <c r="Z100" s="1356"/>
      <c r="AA100" s="1356">
        <v>4</v>
      </c>
      <c r="AB100" s="1356"/>
      <c r="AC100" s="1352">
        <f>I100/H100</f>
        <v>0.6</v>
      </c>
      <c r="AD100" s="1356"/>
      <c r="AE100" s="1356"/>
      <c r="AF100" s="1356"/>
      <c r="AG100" s="1356"/>
      <c r="AH100" s="1356"/>
      <c r="AI100" s="1356"/>
      <c r="AJ100" s="1356"/>
      <c r="AK100" s="1363">
        <v>4</v>
      </c>
      <c r="AL100" s="1365"/>
      <c r="AM100" s="1365"/>
      <c r="AN100" s="1365"/>
      <c r="AO100" s="1365"/>
      <c r="AP100" s="1365"/>
      <c r="AQ100" s="1365"/>
      <c r="AR100" s="1359"/>
      <c r="AS100" s="1359"/>
      <c r="AT100" s="2976" t="s">
        <v>528</v>
      </c>
      <c r="AU100" s="2976"/>
      <c r="AV100" s="1358">
        <v>1</v>
      </c>
      <c r="AW100" s="1359"/>
    </row>
    <row r="101" spans="1:49" s="1354" customFormat="1" ht="34.5" customHeight="1">
      <c r="A101" s="1222" t="s">
        <v>235</v>
      </c>
      <c r="B101" s="1790" t="s">
        <v>134</v>
      </c>
      <c r="C101" s="1454">
        <v>7</v>
      </c>
      <c r="D101" s="1243"/>
      <c r="E101" s="1243"/>
      <c r="F101" s="1424"/>
      <c r="G101" s="1602">
        <v>5.5</v>
      </c>
      <c r="H101" s="1794">
        <f t="shared" si="16"/>
        <v>165</v>
      </c>
      <c r="I101" s="1614">
        <f t="shared" si="17"/>
        <v>60</v>
      </c>
      <c r="J101" s="1801">
        <v>30</v>
      </c>
      <c r="K101" s="1468">
        <v>30</v>
      </c>
      <c r="L101" s="1468"/>
      <c r="M101" s="1469">
        <f t="shared" si="18"/>
        <v>105</v>
      </c>
      <c r="N101" s="1515"/>
      <c r="O101" s="1243"/>
      <c r="P101" s="1786"/>
      <c r="Q101" s="1244"/>
      <c r="R101" s="1243"/>
      <c r="S101" s="1231"/>
      <c r="T101" s="1244"/>
      <c r="U101" s="1243"/>
      <c r="V101" s="1231"/>
      <c r="W101" s="1244">
        <v>4</v>
      </c>
      <c r="X101" s="1243"/>
      <c r="Y101" s="1231"/>
      <c r="Z101" s="1356"/>
      <c r="AA101" s="1356">
        <v>4</v>
      </c>
      <c r="AB101" s="1356"/>
      <c r="AC101" s="1352">
        <f>I101/H101</f>
        <v>0.36363636363636365</v>
      </c>
      <c r="AD101" s="1356"/>
      <c r="AE101" s="1356"/>
      <c r="AF101" s="1356"/>
      <c r="AG101" s="1356"/>
      <c r="AH101" s="1356"/>
      <c r="AI101" s="1356"/>
      <c r="AJ101" s="1356"/>
      <c r="AK101" s="1363">
        <v>4</v>
      </c>
      <c r="AL101" s="1365"/>
      <c r="AM101" s="1365"/>
      <c r="AN101" s="1365"/>
      <c r="AO101" s="1365"/>
      <c r="AP101" s="1365"/>
      <c r="AQ101" s="1365"/>
      <c r="AR101" s="1357"/>
      <c r="AS101" s="1357"/>
      <c r="AT101" s="1357"/>
      <c r="AU101" s="1357"/>
      <c r="AV101" s="1357"/>
      <c r="AW101" s="1357"/>
    </row>
    <row r="102" spans="1:49" s="1354" customFormat="1" ht="39" customHeight="1">
      <c r="A102" s="1222" t="s">
        <v>259</v>
      </c>
      <c r="B102" s="1551" t="s">
        <v>258</v>
      </c>
      <c r="C102" s="1454"/>
      <c r="D102" s="1243"/>
      <c r="E102" s="1243"/>
      <c r="F102" s="1424"/>
      <c r="G102" s="1602">
        <v>6.5</v>
      </c>
      <c r="H102" s="1794">
        <f>G102*30</f>
        <v>195</v>
      </c>
      <c r="I102" s="1614">
        <f>J102+K102+L102</f>
        <v>93</v>
      </c>
      <c r="J102" s="1801">
        <f>SUM(J103:J104)</f>
        <v>30</v>
      </c>
      <c r="K102" s="1801">
        <f>SUM(K103:K104)</f>
        <v>45</v>
      </c>
      <c r="L102" s="1801">
        <f>SUM(L103:L104)</f>
        <v>18</v>
      </c>
      <c r="M102" s="1469">
        <f>H102-I102</f>
        <v>102</v>
      </c>
      <c r="N102" s="1515"/>
      <c r="O102" s="1243"/>
      <c r="P102" s="1786"/>
      <c r="Q102" s="1244"/>
      <c r="R102" s="1243"/>
      <c r="S102" s="1231"/>
      <c r="T102" s="1244"/>
      <c r="U102" s="1243"/>
      <c r="V102" s="1231"/>
      <c r="W102" s="1244"/>
      <c r="X102" s="1243"/>
      <c r="Y102" s="1231"/>
      <c r="Z102" s="1356"/>
      <c r="AA102" s="1356"/>
      <c r="AB102" s="1356"/>
      <c r="AC102" s="1356"/>
      <c r="AD102" s="1356"/>
      <c r="AE102" s="1356"/>
      <c r="AF102" s="1356"/>
      <c r="AG102" s="1356"/>
      <c r="AH102" s="1356"/>
      <c r="AI102" s="1356"/>
      <c r="AJ102" s="1356"/>
      <c r="AK102" s="1363"/>
      <c r="AL102" s="1365"/>
      <c r="AM102" s="1365"/>
      <c r="AN102" s="1365"/>
      <c r="AO102" s="1365"/>
      <c r="AP102" s="1365"/>
      <c r="AQ102" s="1365"/>
      <c r="AR102" s="1357"/>
      <c r="AS102" s="1357"/>
      <c r="AT102" s="1357"/>
      <c r="AU102" s="1357"/>
      <c r="AV102" s="1357"/>
      <c r="AW102" s="1357"/>
    </row>
    <row r="103" spans="1:49" s="1354" customFormat="1" ht="34.5" customHeight="1">
      <c r="A103" s="1222" t="s">
        <v>236</v>
      </c>
      <c r="B103" s="1551" t="s">
        <v>135</v>
      </c>
      <c r="C103" s="1454"/>
      <c r="D103" s="1243">
        <v>5</v>
      </c>
      <c r="E103" s="1243"/>
      <c r="F103" s="1424"/>
      <c r="G103" s="1602">
        <v>5.5</v>
      </c>
      <c r="H103" s="1794">
        <f t="shared" si="16"/>
        <v>165</v>
      </c>
      <c r="I103" s="1614">
        <f t="shared" si="17"/>
        <v>75</v>
      </c>
      <c r="J103" s="1801">
        <v>30</v>
      </c>
      <c r="K103" s="1468">
        <v>45</v>
      </c>
      <c r="L103" s="1468"/>
      <c r="M103" s="1469">
        <f t="shared" si="18"/>
        <v>90</v>
      </c>
      <c r="N103" s="1515"/>
      <c r="O103" s="1243"/>
      <c r="P103" s="1786"/>
      <c r="Q103" s="1244"/>
      <c r="R103" s="1243"/>
      <c r="S103" s="1231"/>
      <c r="T103" s="1244">
        <v>5</v>
      </c>
      <c r="U103" s="1243"/>
      <c r="V103" s="1231"/>
      <c r="W103" s="1244"/>
      <c r="X103" s="1243"/>
      <c r="Y103" s="1231"/>
      <c r="Z103" s="1356"/>
      <c r="AA103" s="1356">
        <v>3</v>
      </c>
      <c r="AB103" s="1356"/>
      <c r="AC103" s="1352">
        <f>I103/H103</f>
        <v>0.45454545454545453</v>
      </c>
      <c r="AD103" s="1356"/>
      <c r="AE103" s="1356"/>
      <c r="AF103" s="1356"/>
      <c r="AG103" s="1356"/>
      <c r="AH103" s="1356"/>
      <c r="AI103" s="1356"/>
      <c r="AJ103" s="1356"/>
      <c r="AK103" s="1363">
        <v>3</v>
      </c>
      <c r="AL103" s="1365"/>
      <c r="AM103" s="1365"/>
      <c r="AN103" s="1365"/>
      <c r="AO103" s="1365"/>
      <c r="AP103" s="1365"/>
      <c r="AQ103" s="1365"/>
      <c r="AR103" s="1357"/>
      <c r="AS103" s="1357"/>
      <c r="AT103" s="2979" t="s">
        <v>558</v>
      </c>
      <c r="AU103" s="2979"/>
      <c r="AV103" s="1358">
        <v>1</v>
      </c>
      <c r="AW103" s="1357"/>
    </row>
    <row r="104" spans="1:49" s="1354" customFormat="1" ht="34.5" customHeight="1">
      <c r="A104" s="1222" t="s">
        <v>237</v>
      </c>
      <c r="B104" s="1593" t="s">
        <v>136</v>
      </c>
      <c r="C104" s="1454"/>
      <c r="D104" s="1243"/>
      <c r="E104" s="1243" t="s">
        <v>494</v>
      </c>
      <c r="F104" s="1424"/>
      <c r="G104" s="1602">
        <v>1</v>
      </c>
      <c r="H104" s="1794">
        <f t="shared" si="16"/>
        <v>30</v>
      </c>
      <c r="I104" s="1614">
        <f t="shared" si="17"/>
        <v>18</v>
      </c>
      <c r="J104" s="1801"/>
      <c r="K104" s="1468"/>
      <c r="L104" s="1468">
        <v>18</v>
      </c>
      <c r="M104" s="1469">
        <f t="shared" si="18"/>
        <v>12</v>
      </c>
      <c r="N104" s="1515"/>
      <c r="O104" s="1243"/>
      <c r="P104" s="1786"/>
      <c r="Q104" s="1244"/>
      <c r="R104" s="1243"/>
      <c r="S104" s="1231"/>
      <c r="T104" s="1244"/>
      <c r="U104" s="1243">
        <v>2</v>
      </c>
      <c r="V104" s="1231"/>
      <c r="W104" s="1244"/>
      <c r="X104" s="1243"/>
      <c r="Y104" s="1231"/>
      <c r="Z104" s="1356"/>
      <c r="AA104" s="1356">
        <v>3</v>
      </c>
      <c r="AB104" s="1356"/>
      <c r="AC104" s="1352">
        <f>I104/H104</f>
        <v>0.6</v>
      </c>
      <c r="AD104" s="1356"/>
      <c r="AE104" s="1356"/>
      <c r="AF104" s="1356"/>
      <c r="AG104" s="1356"/>
      <c r="AH104" s="1356"/>
      <c r="AI104" s="1356"/>
      <c r="AJ104" s="1356"/>
      <c r="AK104" s="1363">
        <v>3</v>
      </c>
      <c r="AL104" s="1365"/>
      <c r="AM104" s="1365"/>
      <c r="AN104" s="1365"/>
      <c r="AO104" s="1365"/>
      <c r="AP104" s="1365"/>
      <c r="AQ104" s="1365"/>
      <c r="AR104" s="1359"/>
      <c r="AS104" s="1359"/>
      <c r="AT104" s="2980"/>
      <c r="AU104" s="2980"/>
      <c r="AV104" s="1358">
        <v>1</v>
      </c>
      <c r="AW104" s="1359"/>
    </row>
    <row r="105" spans="1:49" s="1354" customFormat="1" ht="19.5" thickBot="1">
      <c r="A105" s="1222" t="s">
        <v>238</v>
      </c>
      <c r="B105" s="1832" t="s">
        <v>137</v>
      </c>
      <c r="C105" s="1454"/>
      <c r="D105" s="1243" t="s">
        <v>497</v>
      </c>
      <c r="E105" s="1243"/>
      <c r="F105" s="1424"/>
      <c r="G105" s="1602">
        <v>3.5</v>
      </c>
      <c r="H105" s="1794">
        <f t="shared" si="16"/>
        <v>105</v>
      </c>
      <c r="I105" s="1614">
        <f t="shared" si="17"/>
        <v>48</v>
      </c>
      <c r="J105" s="1801">
        <v>16</v>
      </c>
      <c r="K105" s="1468">
        <v>32</v>
      </c>
      <c r="L105" s="1468"/>
      <c r="M105" s="1469">
        <f t="shared" si="18"/>
        <v>57</v>
      </c>
      <c r="N105" s="1833"/>
      <c r="O105" s="1834"/>
      <c r="P105" s="1835"/>
      <c r="Q105" s="1244"/>
      <c r="R105" s="1243"/>
      <c r="S105" s="1231"/>
      <c r="T105" s="1244"/>
      <c r="U105" s="1243"/>
      <c r="V105" s="1231"/>
      <c r="W105" s="1244"/>
      <c r="X105" s="1243"/>
      <c r="Y105" s="1231">
        <v>6</v>
      </c>
      <c r="Z105" s="1356"/>
      <c r="AA105" s="1356">
        <v>4</v>
      </c>
      <c r="AB105" s="1356"/>
      <c r="AC105" s="1352">
        <f>I105/H105</f>
        <v>0.45714285714285713</v>
      </c>
      <c r="AD105" s="1356"/>
      <c r="AE105" s="1356"/>
      <c r="AF105" s="1356"/>
      <c r="AG105" s="1356"/>
      <c r="AH105" s="1356"/>
      <c r="AI105" s="1356"/>
      <c r="AJ105" s="1356"/>
      <c r="AK105" s="1363">
        <v>4</v>
      </c>
      <c r="AL105" s="1365"/>
      <c r="AM105" s="1365"/>
      <c r="AN105" s="1365"/>
      <c r="AO105" s="1365"/>
      <c r="AP105" s="1365"/>
      <c r="AQ105" s="1365"/>
      <c r="AR105" s="1357"/>
      <c r="AS105" s="1357"/>
      <c r="AT105" s="1357"/>
      <c r="AU105" s="1357"/>
      <c r="AV105" s="1357"/>
      <c r="AW105" s="1357"/>
    </row>
    <row r="106" spans="1:49" ht="16.5" thickBot="1">
      <c r="A106" s="2981" t="s">
        <v>73</v>
      </c>
      <c r="B106" s="2981"/>
      <c r="C106" s="2981"/>
      <c r="D106" s="2981"/>
      <c r="E106" s="2981"/>
      <c r="F106" s="2981"/>
      <c r="G106" s="1615">
        <f aca="true" t="shared" si="19" ref="G106:M106">SUMIF($B$65:$B$105,"=*_*",G65:G105)</f>
        <v>89.5</v>
      </c>
      <c r="H106" s="1494">
        <f t="shared" si="19"/>
        <v>2685</v>
      </c>
      <c r="I106" s="1494">
        <f t="shared" si="19"/>
        <v>1388</v>
      </c>
      <c r="J106" s="1494">
        <f t="shared" si="19"/>
        <v>617</v>
      </c>
      <c r="K106" s="1494">
        <f t="shared" si="19"/>
        <v>699</v>
      </c>
      <c r="L106" s="1494">
        <f t="shared" si="19"/>
        <v>72</v>
      </c>
      <c r="M106" s="1494">
        <f t="shared" si="19"/>
        <v>1297</v>
      </c>
      <c r="N106" s="1619">
        <f aca="true" t="shared" si="20" ref="N106:Y106">SUM(N65:N105)</f>
        <v>5</v>
      </c>
      <c r="O106" s="1620">
        <f t="shared" si="20"/>
        <v>4</v>
      </c>
      <c r="P106" s="1620">
        <f t="shared" si="20"/>
        <v>5</v>
      </c>
      <c r="Q106" s="1621">
        <f t="shared" si="20"/>
        <v>7</v>
      </c>
      <c r="R106" s="1621">
        <f t="shared" si="20"/>
        <v>14</v>
      </c>
      <c r="S106" s="1621">
        <f t="shared" si="20"/>
        <v>9</v>
      </c>
      <c r="T106" s="1621">
        <f t="shared" si="20"/>
        <v>12</v>
      </c>
      <c r="U106" s="1621">
        <f t="shared" si="20"/>
        <v>11</v>
      </c>
      <c r="V106" s="1621">
        <f t="shared" si="20"/>
        <v>10</v>
      </c>
      <c r="W106" s="1621">
        <f t="shared" si="20"/>
        <v>15</v>
      </c>
      <c r="X106" s="1621">
        <f t="shared" si="20"/>
        <v>22</v>
      </c>
      <c r="Y106" s="1622">
        <f t="shared" si="20"/>
        <v>16</v>
      </c>
      <c r="Z106" s="1245"/>
      <c r="AA106" s="1245"/>
      <c r="AB106" s="1245"/>
      <c r="AC106" s="1245"/>
      <c r="AD106" s="1245"/>
      <c r="AE106" s="1245"/>
      <c r="AF106" s="1245"/>
      <c r="AG106" s="1245"/>
      <c r="AH106" s="1245"/>
      <c r="AI106" s="1245"/>
      <c r="AJ106" s="1245"/>
      <c r="AK106" s="1395"/>
      <c r="AL106" s="1362"/>
      <c r="AM106" s="1362"/>
      <c r="AN106" s="1362"/>
      <c r="AO106" s="1362"/>
      <c r="AP106" s="1362"/>
      <c r="AQ106" s="1362"/>
      <c r="AR106" s="1213"/>
      <c r="AS106" s="1213"/>
      <c r="AT106" s="1213"/>
      <c r="AU106" s="1213"/>
      <c r="AV106" s="1213"/>
      <c r="AW106" s="1213"/>
    </row>
    <row r="107" spans="1:49" ht="16.5" thickBot="1">
      <c r="A107" s="1623"/>
      <c r="B107" s="1623"/>
      <c r="C107" s="1623"/>
      <c r="D107" s="1623"/>
      <c r="E107" s="1623"/>
      <c r="F107" s="1623"/>
      <c r="G107" s="1624"/>
      <c r="H107" s="1440"/>
      <c r="I107" s="1625"/>
      <c r="J107" s="1440"/>
      <c r="K107" s="1440"/>
      <c r="L107" s="1440"/>
      <c r="M107" s="1440"/>
      <c r="N107" s="1626"/>
      <c r="O107" s="1627"/>
      <c r="P107" s="1627"/>
      <c r="Q107" s="1627"/>
      <c r="R107" s="1627"/>
      <c r="S107" s="1627"/>
      <c r="T107" s="1627"/>
      <c r="U107" s="1627"/>
      <c r="V107" s="1627"/>
      <c r="W107" s="1627"/>
      <c r="X107" s="1627"/>
      <c r="Y107" s="1622"/>
      <c r="Z107" s="1245"/>
      <c r="AA107" s="1245"/>
      <c r="AB107" s="1245"/>
      <c r="AC107" s="1245"/>
      <c r="AD107" s="1245"/>
      <c r="AE107" s="1245"/>
      <c r="AF107" s="1245"/>
      <c r="AG107" s="1245"/>
      <c r="AH107" s="1245"/>
      <c r="AI107" s="1245"/>
      <c r="AJ107" s="1245"/>
      <c r="AK107" s="1395"/>
      <c r="AL107" s="1362"/>
      <c r="AM107" s="1362"/>
      <c r="AN107" s="1362"/>
      <c r="AO107" s="1362"/>
      <c r="AP107" s="1362"/>
      <c r="AQ107" s="1362"/>
      <c r="AR107" s="1202"/>
      <c r="AS107" s="1202"/>
      <c r="AT107" s="1202"/>
      <c r="AU107" s="1202"/>
      <c r="AV107" s="1202"/>
      <c r="AW107" s="1202"/>
    </row>
    <row r="108" spans="1:49" ht="16.5" thickBot="1">
      <c r="A108" s="1628"/>
      <c r="B108" s="1628"/>
      <c r="C108" s="1628"/>
      <c r="D108" s="1628"/>
      <c r="E108" s="1628"/>
      <c r="F108" s="1628"/>
      <c r="G108" s="1629"/>
      <c r="H108" s="1613"/>
      <c r="I108" s="1614"/>
      <c r="J108" s="1613"/>
      <c r="K108" s="1613"/>
      <c r="L108" s="1613"/>
      <c r="M108" s="1613"/>
      <c r="N108" s="1626"/>
      <c r="O108" s="1627"/>
      <c r="P108" s="1627"/>
      <c r="Q108" s="1627"/>
      <c r="R108" s="1627"/>
      <c r="S108" s="1627"/>
      <c r="T108" s="1627"/>
      <c r="U108" s="1627"/>
      <c r="V108" s="1627"/>
      <c r="W108" s="1627"/>
      <c r="X108" s="1627"/>
      <c r="Y108" s="1622"/>
      <c r="Z108" s="1245"/>
      <c r="AA108" s="1245"/>
      <c r="AB108" s="1245"/>
      <c r="AC108" s="1245"/>
      <c r="AD108" s="1245"/>
      <c r="AE108" s="1245"/>
      <c r="AF108" s="1245"/>
      <c r="AG108" s="1245"/>
      <c r="AH108" s="1245"/>
      <c r="AI108" s="1245"/>
      <c r="AJ108" s="1245"/>
      <c r="AK108" s="1395"/>
      <c r="AL108" s="1362"/>
      <c r="AM108" s="1362"/>
      <c r="AN108" s="1362"/>
      <c r="AO108" s="1362"/>
      <c r="AP108" s="1362"/>
      <c r="AQ108" s="1362"/>
      <c r="AR108" s="1202"/>
      <c r="AS108" s="1202"/>
      <c r="AT108" s="1202"/>
      <c r="AU108" s="1202"/>
      <c r="AV108" s="1202"/>
      <c r="AW108" s="1202"/>
    </row>
    <row r="109" spans="1:49" ht="16.5" thickBot="1">
      <c r="A109" s="2982" t="s">
        <v>325</v>
      </c>
      <c r="B109" s="2982"/>
      <c r="C109" s="2982"/>
      <c r="D109" s="2982"/>
      <c r="E109" s="2982"/>
      <c r="F109" s="2982"/>
      <c r="G109" s="1630">
        <f aca="true" t="shared" si="21" ref="G109:Y109">G62+G106</f>
        <v>159</v>
      </c>
      <c r="H109" s="1631">
        <f t="shared" si="21"/>
        <v>4770</v>
      </c>
      <c r="I109" s="1631">
        <f t="shared" si="21"/>
        <v>2732</v>
      </c>
      <c r="J109" s="1631">
        <f t="shared" si="21"/>
        <v>1119</v>
      </c>
      <c r="K109" s="1631">
        <f t="shared" si="21"/>
        <v>882</v>
      </c>
      <c r="L109" s="1631">
        <f t="shared" si="21"/>
        <v>731</v>
      </c>
      <c r="M109" s="1631">
        <f t="shared" si="21"/>
        <v>2290</v>
      </c>
      <c r="N109" s="1496">
        <f t="shared" si="21"/>
        <v>27</v>
      </c>
      <c r="O109" s="1497">
        <f t="shared" si="21"/>
        <v>29</v>
      </c>
      <c r="P109" s="1497">
        <f t="shared" si="21"/>
        <v>28</v>
      </c>
      <c r="Q109" s="1497">
        <f t="shared" si="21"/>
        <v>18</v>
      </c>
      <c r="R109" s="1497">
        <f t="shared" si="21"/>
        <v>24</v>
      </c>
      <c r="S109" s="1497">
        <f t="shared" si="21"/>
        <v>21</v>
      </c>
      <c r="T109" s="1497">
        <f t="shared" si="21"/>
        <v>17</v>
      </c>
      <c r="U109" s="1497">
        <f t="shared" si="21"/>
        <v>17</v>
      </c>
      <c r="V109" s="1497">
        <f t="shared" si="21"/>
        <v>14</v>
      </c>
      <c r="W109" s="1497">
        <f t="shared" si="21"/>
        <v>18</v>
      </c>
      <c r="X109" s="1497">
        <f t="shared" si="21"/>
        <v>22</v>
      </c>
      <c r="Y109" s="1497">
        <f t="shared" si="21"/>
        <v>18</v>
      </c>
      <c r="Z109" s="1241"/>
      <c r="AA109" s="1241"/>
      <c r="AB109" s="1241"/>
      <c r="AC109" s="1241"/>
      <c r="AD109" s="1241"/>
      <c r="AE109" s="1241"/>
      <c r="AF109" s="1241"/>
      <c r="AG109" s="1241"/>
      <c r="AH109" s="1241"/>
      <c r="AI109" s="1241"/>
      <c r="AJ109" s="1241"/>
      <c r="AK109" s="1391"/>
      <c r="AL109" s="1362"/>
      <c r="AM109" s="1362"/>
      <c r="AN109" s="1362"/>
      <c r="AO109" s="1362"/>
      <c r="AP109" s="1362"/>
      <c r="AQ109" s="1362"/>
      <c r="AR109" s="1213"/>
      <c r="AS109" s="1213"/>
      <c r="AT109" s="1213"/>
      <c r="AU109" s="1213"/>
      <c r="AV109" s="1213"/>
      <c r="AW109" s="1213"/>
    </row>
    <row r="110" spans="1:49" ht="16.5" thickBot="1">
      <c r="A110" s="2983" t="s">
        <v>74</v>
      </c>
      <c r="B110" s="2984"/>
      <c r="C110" s="2984"/>
      <c r="D110" s="2984"/>
      <c r="E110" s="2984"/>
      <c r="F110" s="2984"/>
      <c r="G110" s="2984"/>
      <c r="H110" s="2984"/>
      <c r="I110" s="2984"/>
      <c r="J110" s="2984"/>
      <c r="K110" s="2984"/>
      <c r="L110" s="2984"/>
      <c r="M110" s="2984"/>
      <c r="N110" s="2984"/>
      <c r="O110" s="2984"/>
      <c r="P110" s="2984"/>
      <c r="Q110" s="2984"/>
      <c r="R110" s="2984"/>
      <c r="S110" s="2984"/>
      <c r="T110" s="2984"/>
      <c r="U110" s="2984"/>
      <c r="V110" s="2984"/>
      <c r="W110" s="2984"/>
      <c r="X110" s="2984"/>
      <c r="Y110" s="2984"/>
      <c r="Z110" s="1245"/>
      <c r="AA110" s="1245"/>
      <c r="AB110" s="1245"/>
      <c r="AC110" s="1245"/>
      <c r="AD110" s="1245"/>
      <c r="AE110" s="1245"/>
      <c r="AF110" s="1245"/>
      <c r="AG110" s="1245"/>
      <c r="AH110" s="1245"/>
      <c r="AI110" s="1245"/>
      <c r="AJ110" s="1245"/>
      <c r="AK110" s="1395"/>
      <c r="AL110" s="1362"/>
      <c r="AM110" s="1362"/>
      <c r="AN110" s="1362"/>
      <c r="AO110" s="1362"/>
      <c r="AP110" s="1362"/>
      <c r="AQ110" s="1362"/>
      <c r="AR110" s="1202"/>
      <c r="AS110" s="1202"/>
      <c r="AT110" s="1202"/>
      <c r="AU110" s="1202"/>
      <c r="AV110" s="1202"/>
      <c r="AW110" s="1202"/>
    </row>
    <row r="111" spans="1:49" ht="20.25" thickBot="1">
      <c r="A111" s="2985" t="s">
        <v>440</v>
      </c>
      <c r="B111" s="2986"/>
      <c r="C111" s="2986"/>
      <c r="D111" s="2986"/>
      <c r="E111" s="2986"/>
      <c r="F111" s="2986"/>
      <c r="G111" s="2986"/>
      <c r="H111" s="2986"/>
      <c r="I111" s="2986"/>
      <c r="J111" s="2986"/>
      <c r="K111" s="2986"/>
      <c r="L111" s="2986"/>
      <c r="M111" s="2986"/>
      <c r="N111" s="2986"/>
      <c r="O111" s="2986"/>
      <c r="P111" s="2986"/>
      <c r="Q111" s="2986"/>
      <c r="R111" s="2986"/>
      <c r="S111" s="2986"/>
      <c r="T111" s="2986"/>
      <c r="U111" s="2986"/>
      <c r="V111" s="2986"/>
      <c r="W111" s="2986"/>
      <c r="X111" s="2986"/>
      <c r="Y111" s="2986"/>
      <c r="Z111" s="1246"/>
      <c r="AA111" s="1246"/>
      <c r="AB111" s="1246"/>
      <c r="AC111" s="1246"/>
      <c r="AD111" s="1246"/>
      <c r="AE111" s="1246"/>
      <c r="AF111" s="1246"/>
      <c r="AG111" s="1246"/>
      <c r="AH111" s="1246"/>
      <c r="AI111" s="1246"/>
      <c r="AJ111" s="1246"/>
      <c r="AK111" s="1396"/>
      <c r="AL111" s="1362"/>
      <c r="AM111" s="1362"/>
      <c r="AN111" s="1362"/>
      <c r="AO111" s="1362"/>
      <c r="AP111" s="1362"/>
      <c r="AQ111" s="1362"/>
      <c r="AR111" s="1202"/>
      <c r="AS111" s="1202"/>
      <c r="AT111" s="1202"/>
      <c r="AU111" s="1202"/>
      <c r="AV111" s="1202"/>
      <c r="AW111" s="1202"/>
    </row>
    <row r="112" spans="1:49" ht="20.25" thickBot="1">
      <c r="A112" s="1027">
        <v>1</v>
      </c>
      <c r="B112" s="1028" t="s">
        <v>510</v>
      </c>
      <c r="C112" s="1029"/>
      <c r="D112" s="1030">
        <v>3</v>
      </c>
      <c r="E112" s="1030"/>
      <c r="F112" s="1031"/>
      <c r="G112" s="1032">
        <v>1</v>
      </c>
      <c r="H112" s="1247">
        <f aca="true" t="shared" si="22" ref="H112:H117">G112*30</f>
        <v>30</v>
      </c>
      <c r="I112" s="1248">
        <f>J112+K112+L112</f>
        <v>14</v>
      </c>
      <c r="J112" s="1035">
        <v>10</v>
      </c>
      <c r="K112" s="1035"/>
      <c r="L112" s="1036">
        <v>4</v>
      </c>
      <c r="M112" s="1249">
        <f aca="true" t="shared" si="23" ref="M112:M117">H112-I112</f>
        <v>16</v>
      </c>
      <c r="N112" s="1250"/>
      <c r="O112" s="1250"/>
      <c r="P112" s="1250"/>
      <c r="Q112" s="1039">
        <v>1</v>
      </c>
      <c r="R112" s="1039"/>
      <c r="S112" s="1039"/>
      <c r="T112" s="1039"/>
      <c r="U112" s="1039"/>
      <c r="V112" s="1039"/>
      <c r="W112" s="1251"/>
      <c r="X112" s="1252"/>
      <c r="Y112" s="1253"/>
      <c r="Z112" s="1235"/>
      <c r="AA112" s="1235">
        <v>2</v>
      </c>
      <c r="AB112" s="1235"/>
      <c r="AC112" s="1235"/>
      <c r="AD112" s="1235"/>
      <c r="AE112" s="1235"/>
      <c r="AF112" s="1235"/>
      <c r="AG112" s="1235"/>
      <c r="AH112" s="1235"/>
      <c r="AI112" s="1235"/>
      <c r="AJ112" s="1235"/>
      <c r="AK112" s="1397">
        <v>2</v>
      </c>
      <c r="AL112" s="1362">
        <v>1</v>
      </c>
      <c r="AM112" s="1362">
        <v>2</v>
      </c>
      <c r="AN112" s="1362">
        <v>3</v>
      </c>
      <c r="AO112" s="1362">
        <v>4</v>
      </c>
      <c r="AP112" s="1362"/>
      <c r="AQ112" s="1362"/>
      <c r="AR112" s="1236"/>
      <c r="AS112" s="1202"/>
      <c r="AT112" s="1202"/>
      <c r="AU112" s="1202"/>
      <c r="AV112" s="1202"/>
      <c r="AW112" s="1202"/>
    </row>
    <row r="113" spans="1:49" ht="20.25" thickBot="1">
      <c r="A113" s="1043">
        <v>2</v>
      </c>
      <c r="B113" s="1028" t="s">
        <v>511</v>
      </c>
      <c r="C113" s="1029"/>
      <c r="D113" s="1030" t="s">
        <v>492</v>
      </c>
      <c r="E113" s="1030"/>
      <c r="F113" s="1031"/>
      <c r="G113" s="1032">
        <v>1.5</v>
      </c>
      <c r="H113" s="1247">
        <f t="shared" si="22"/>
        <v>45</v>
      </c>
      <c r="I113" s="1248">
        <f>J113+K113+L113</f>
        <v>16</v>
      </c>
      <c r="J113" s="1035">
        <v>16</v>
      </c>
      <c r="K113" s="1035"/>
      <c r="L113" s="1036"/>
      <c r="M113" s="1249">
        <f t="shared" si="23"/>
        <v>29</v>
      </c>
      <c r="N113" s="1250"/>
      <c r="O113" s="1250"/>
      <c r="P113" s="1250"/>
      <c r="Q113" s="1039"/>
      <c r="R113" s="1039">
        <v>2</v>
      </c>
      <c r="S113" s="1039"/>
      <c r="T113" s="1039"/>
      <c r="U113" s="1039"/>
      <c r="V113" s="1039"/>
      <c r="W113" s="1254"/>
      <c r="X113" s="1255"/>
      <c r="Y113" s="1256"/>
      <c r="Z113" s="1235"/>
      <c r="AA113" s="1235">
        <v>2</v>
      </c>
      <c r="AB113" s="1235"/>
      <c r="AC113" s="1235"/>
      <c r="AD113" s="1235"/>
      <c r="AE113" s="1235"/>
      <c r="AF113" s="1235"/>
      <c r="AG113" s="1235"/>
      <c r="AH113" s="1235"/>
      <c r="AI113" s="1235"/>
      <c r="AJ113" s="1235"/>
      <c r="AK113" s="1397">
        <v>2</v>
      </c>
      <c r="AL113" s="1362" t="s">
        <v>42</v>
      </c>
      <c r="AM113" s="1362" t="s">
        <v>43</v>
      </c>
      <c r="AN113" s="1362" t="s">
        <v>44</v>
      </c>
      <c r="AO113" s="1362" t="s">
        <v>45</v>
      </c>
      <c r="AP113" s="1362"/>
      <c r="AQ113" s="1362"/>
      <c r="AR113" s="1236"/>
      <c r="AS113" s="1202"/>
      <c r="AT113" s="1202"/>
      <c r="AU113" s="1202"/>
      <c r="AV113" s="1202"/>
      <c r="AW113" s="1202"/>
    </row>
    <row r="114" spans="1:49" ht="20.25" thickBot="1">
      <c r="A114" s="1043">
        <v>3</v>
      </c>
      <c r="B114" s="1028" t="s">
        <v>512</v>
      </c>
      <c r="C114" s="1047"/>
      <c r="D114" s="1048" t="s">
        <v>493</v>
      </c>
      <c r="E114" s="1048"/>
      <c r="F114" s="1049"/>
      <c r="G114" s="1050">
        <v>1.5</v>
      </c>
      <c r="H114" s="1247">
        <f t="shared" si="22"/>
        <v>45</v>
      </c>
      <c r="I114" s="1248">
        <v>16</v>
      </c>
      <c r="J114" s="1039">
        <v>16</v>
      </c>
      <c r="K114" s="1039"/>
      <c r="L114" s="1051"/>
      <c r="M114" s="1249">
        <f t="shared" si="23"/>
        <v>29</v>
      </c>
      <c r="N114" s="1250"/>
      <c r="O114" s="1250"/>
      <c r="P114" s="1250"/>
      <c r="Q114" s="1039"/>
      <c r="R114" s="1039"/>
      <c r="S114" s="1039">
        <v>2</v>
      </c>
      <c r="T114" s="1039"/>
      <c r="U114" s="1039"/>
      <c r="V114" s="1039"/>
      <c r="W114" s="1244"/>
      <c r="X114" s="1243"/>
      <c r="Y114" s="1231"/>
      <c r="Z114" s="1235"/>
      <c r="AA114" s="1235">
        <v>2</v>
      </c>
      <c r="AB114" s="1235"/>
      <c r="AC114" s="1235"/>
      <c r="AD114" s="1235"/>
      <c r="AE114" s="1235"/>
      <c r="AF114" s="1235"/>
      <c r="AG114" s="1235"/>
      <c r="AH114" s="1235"/>
      <c r="AI114" s="1235"/>
      <c r="AJ114" s="1235"/>
      <c r="AK114" s="1397">
        <v>2</v>
      </c>
      <c r="AL114" s="1381">
        <f>SUMIF($AK112:$AK117,AL112,$G112:$G117)</f>
        <v>0</v>
      </c>
      <c r="AM114" s="1381">
        <f>SUMIF($AK112:$AK117,AM112,$G112:$G117)</f>
        <v>4</v>
      </c>
      <c r="AN114" s="1381">
        <f>SUMIF($AK112:$AK117,AN112,$G112:$G117)</f>
        <v>6</v>
      </c>
      <c r="AO114" s="1381">
        <f>SUMIF($AK112:$AK117,AO112,$G112:$G117)</f>
        <v>0</v>
      </c>
      <c r="AP114" s="1381">
        <f>SUM(AL114:AO114)</f>
        <v>10</v>
      </c>
      <c r="AQ114" s="1362"/>
      <c r="AR114" s="1236"/>
      <c r="AS114" s="1202"/>
      <c r="AT114" s="1202"/>
      <c r="AU114" s="1202"/>
      <c r="AV114" s="1202"/>
      <c r="AW114" s="1202"/>
    </row>
    <row r="115" spans="1:49" ht="20.25" thickBot="1">
      <c r="A115" s="1043">
        <v>4</v>
      </c>
      <c r="B115" s="1028" t="s">
        <v>513</v>
      </c>
      <c r="C115" s="1047"/>
      <c r="D115" s="1048" t="s">
        <v>502</v>
      </c>
      <c r="E115" s="1048"/>
      <c r="F115" s="1049"/>
      <c r="G115" s="1050">
        <v>3</v>
      </c>
      <c r="H115" s="1247">
        <f t="shared" si="22"/>
        <v>90</v>
      </c>
      <c r="I115" s="1248">
        <f>J115+K115+L115</f>
        <v>40</v>
      </c>
      <c r="J115" s="1039">
        <v>28</v>
      </c>
      <c r="K115" s="1039"/>
      <c r="L115" s="1051">
        <v>12</v>
      </c>
      <c r="M115" s="1249">
        <f t="shared" si="23"/>
        <v>50</v>
      </c>
      <c r="N115" s="1250"/>
      <c r="O115" s="1250"/>
      <c r="P115" s="1250"/>
      <c r="Q115" s="1039"/>
      <c r="R115" s="1039"/>
      <c r="S115" s="1039"/>
      <c r="T115" s="1039">
        <v>3</v>
      </c>
      <c r="U115" s="1039"/>
      <c r="V115" s="1039"/>
      <c r="W115" s="1244"/>
      <c r="X115" s="1243"/>
      <c r="Y115" s="1231"/>
      <c r="Z115" s="1235"/>
      <c r="AA115" s="1235">
        <v>3</v>
      </c>
      <c r="AB115" s="1235"/>
      <c r="AC115" s="1235"/>
      <c r="AD115" s="1235"/>
      <c r="AE115" s="1235"/>
      <c r="AF115" s="1235"/>
      <c r="AG115" s="1235"/>
      <c r="AH115" s="1235"/>
      <c r="AI115" s="1235"/>
      <c r="AJ115" s="1235"/>
      <c r="AK115" s="1397">
        <v>3</v>
      </c>
      <c r="AL115" s="1362"/>
      <c r="AM115" s="1362"/>
      <c r="AN115" s="1362"/>
      <c r="AO115" s="1362"/>
      <c r="AP115" s="1362"/>
      <c r="AQ115" s="1362"/>
      <c r="AR115" s="1236"/>
      <c r="AS115" s="1202"/>
      <c r="AT115" s="1202"/>
      <c r="AU115" s="1202"/>
      <c r="AV115" s="1202"/>
      <c r="AW115" s="1202"/>
    </row>
    <row r="116" spans="1:49" ht="20.25" thickBot="1">
      <c r="A116" s="1055">
        <v>5</v>
      </c>
      <c r="B116" s="1056" t="s">
        <v>514</v>
      </c>
      <c r="C116" s="1057"/>
      <c r="D116" s="1058" t="s">
        <v>494</v>
      </c>
      <c r="E116" s="1058"/>
      <c r="F116" s="1059"/>
      <c r="G116" s="1060">
        <v>1.5</v>
      </c>
      <c r="H116" s="1257">
        <f t="shared" si="22"/>
        <v>45</v>
      </c>
      <c r="I116" s="1258">
        <f>J116+K116+L116</f>
        <v>16</v>
      </c>
      <c r="J116" s="1063">
        <v>16</v>
      </c>
      <c r="K116" s="1063"/>
      <c r="L116" s="1064"/>
      <c r="M116" s="1249">
        <f t="shared" si="23"/>
        <v>29</v>
      </c>
      <c r="N116" s="1250"/>
      <c r="O116" s="1250"/>
      <c r="P116" s="1250"/>
      <c r="Q116" s="1039"/>
      <c r="R116" s="1039"/>
      <c r="S116" s="1039"/>
      <c r="T116" s="1039"/>
      <c r="U116" s="1039">
        <v>2</v>
      </c>
      <c r="V116" s="1039"/>
      <c r="W116" s="1244"/>
      <c r="X116" s="1243"/>
      <c r="Y116" s="1231"/>
      <c r="Z116" s="1235"/>
      <c r="AA116" s="1235">
        <v>3</v>
      </c>
      <c r="AB116" s="1235"/>
      <c r="AC116" s="1235"/>
      <c r="AD116" s="1235"/>
      <c r="AE116" s="1235"/>
      <c r="AF116" s="1235"/>
      <c r="AG116" s="1235"/>
      <c r="AH116" s="1235"/>
      <c r="AI116" s="1235"/>
      <c r="AJ116" s="1235"/>
      <c r="AK116" s="1397">
        <v>3</v>
      </c>
      <c r="AL116" s="1362"/>
      <c r="AM116" s="1362"/>
      <c r="AN116" s="1362"/>
      <c r="AO116" s="1362"/>
      <c r="AP116" s="1362"/>
      <c r="AQ116" s="1362"/>
      <c r="AR116" s="1236"/>
      <c r="AS116" s="1202"/>
      <c r="AT116" s="1202"/>
      <c r="AU116" s="1202"/>
      <c r="AV116" s="1202"/>
      <c r="AW116" s="1202"/>
    </row>
    <row r="117" spans="1:49" ht="20.25" thickBot="1">
      <c r="A117" s="1058">
        <v>6</v>
      </c>
      <c r="B117" s="1325" t="s">
        <v>515</v>
      </c>
      <c r="C117" s="1326"/>
      <c r="D117" s="1058" t="s">
        <v>495</v>
      </c>
      <c r="E117" s="1058"/>
      <c r="F117" s="1326"/>
      <c r="G117" s="1327">
        <v>1.5</v>
      </c>
      <c r="H117" s="1328">
        <f t="shared" si="22"/>
        <v>45</v>
      </c>
      <c r="I117" s="1329">
        <v>18</v>
      </c>
      <c r="J117" s="1063">
        <v>9</v>
      </c>
      <c r="K117" s="1063"/>
      <c r="L117" s="1063">
        <v>9</v>
      </c>
      <c r="M117" s="1329">
        <f t="shared" si="23"/>
        <v>27</v>
      </c>
      <c r="N117" s="1330"/>
      <c r="O117" s="1330"/>
      <c r="P117" s="1330"/>
      <c r="Q117" s="1063"/>
      <c r="R117" s="1063"/>
      <c r="S117" s="1063"/>
      <c r="T117" s="1063"/>
      <c r="U117" s="1063"/>
      <c r="V117" s="1063">
        <v>2</v>
      </c>
      <c r="W117" s="1331"/>
      <c r="X117" s="1332"/>
      <c r="Y117" s="1333"/>
      <c r="Z117" s="1235"/>
      <c r="AA117" s="1235">
        <v>3</v>
      </c>
      <c r="AB117" s="1235"/>
      <c r="AC117" s="1235"/>
      <c r="AD117" s="1235"/>
      <c r="AE117" s="1235"/>
      <c r="AF117" s="1235"/>
      <c r="AG117" s="1235"/>
      <c r="AH117" s="1235"/>
      <c r="AI117" s="1235"/>
      <c r="AJ117" s="1235"/>
      <c r="AK117" s="1397">
        <v>3</v>
      </c>
      <c r="AL117" s="1362"/>
      <c r="AM117" s="1362"/>
      <c r="AN117" s="1362"/>
      <c r="AO117" s="1362"/>
      <c r="AP117" s="1362"/>
      <c r="AQ117" s="1362"/>
      <c r="AR117" s="1236"/>
      <c r="AS117" s="1202"/>
      <c r="AT117" s="1202"/>
      <c r="AU117" s="1202"/>
      <c r="AV117" s="1202"/>
      <c r="AW117" s="1202"/>
    </row>
    <row r="118" spans="1:49" ht="19.5" thickBot="1">
      <c r="A118" s="2987" t="s">
        <v>285</v>
      </c>
      <c r="B118" s="2988"/>
      <c r="C118" s="2988"/>
      <c r="D118" s="2988"/>
      <c r="E118" s="2988"/>
      <c r="F118" s="2988"/>
      <c r="G118" s="1632">
        <f>SUM(G112:G117)</f>
        <v>10</v>
      </c>
      <c r="H118" s="1632">
        <f>SUM(H112:H117)</f>
        <v>300</v>
      </c>
      <c r="I118" s="1632">
        <f>SUM(I112:I117)</f>
        <v>120</v>
      </c>
      <c r="J118" s="1632">
        <f>SUM(J112:J117)</f>
        <v>95</v>
      </c>
      <c r="K118" s="1632">
        <f>SUM(K112:K116)</f>
        <v>0</v>
      </c>
      <c r="L118" s="1632">
        <f>SUM(L112:L117)</f>
        <v>25</v>
      </c>
      <c r="M118" s="1632">
        <f>SUM(M112:M117)</f>
        <v>180</v>
      </c>
      <c r="N118" s="1632"/>
      <c r="O118" s="1632"/>
      <c r="P118" s="1632"/>
      <c r="Q118" s="1632">
        <f>SUM(Q112:Q116)</f>
        <v>1</v>
      </c>
      <c r="R118" s="1632">
        <f>SUM(R112:R116)</f>
        <v>2</v>
      </c>
      <c r="S118" s="1632">
        <f>SUM(S112:S116)</f>
        <v>2</v>
      </c>
      <c r="T118" s="1632">
        <f>SUM(T112:T116)</f>
        <v>3</v>
      </c>
      <c r="U118" s="1632">
        <f>SUM(U112:U116)</f>
        <v>2</v>
      </c>
      <c r="V118" s="1632" t="s">
        <v>288</v>
      </c>
      <c r="W118" s="1633"/>
      <c r="X118" s="1634"/>
      <c r="Y118" s="1635"/>
      <c r="Z118" s="1235"/>
      <c r="AA118" s="1235"/>
      <c r="AB118" s="1235"/>
      <c r="AC118" s="1235"/>
      <c r="AD118" s="1235"/>
      <c r="AE118" s="1235"/>
      <c r="AF118" s="1235"/>
      <c r="AG118" s="1235"/>
      <c r="AH118" s="1235"/>
      <c r="AI118" s="1235"/>
      <c r="AJ118" s="1235"/>
      <c r="AK118" s="1398"/>
      <c r="AL118" s="1362"/>
      <c r="AM118" s="1362"/>
      <c r="AN118" s="1362"/>
      <c r="AO118" s="1362"/>
      <c r="AP118" s="1362"/>
      <c r="AQ118" s="1362"/>
      <c r="AR118" s="1236"/>
      <c r="AS118" s="1202"/>
      <c r="AT118" s="1202"/>
      <c r="AU118" s="1202"/>
      <c r="AV118" s="1202"/>
      <c r="AW118" s="1202"/>
    </row>
    <row r="119" spans="1:49" ht="16.5" thickBot="1">
      <c r="A119" s="1636" t="s">
        <v>447</v>
      </c>
      <c r="B119" s="1637" t="s">
        <v>448</v>
      </c>
      <c r="C119" s="1638"/>
      <c r="D119" s="1639">
        <v>3</v>
      </c>
      <c r="E119" s="1639"/>
      <c r="F119" s="1640"/>
      <c r="G119" s="1277">
        <v>1</v>
      </c>
      <c r="H119" s="1277">
        <f>G119*30</f>
        <v>30</v>
      </c>
      <c r="I119" s="1278">
        <f>J119+K119+L119</f>
        <v>14</v>
      </c>
      <c r="J119" s="1641">
        <v>10</v>
      </c>
      <c r="K119" s="1641"/>
      <c r="L119" s="1641">
        <v>4</v>
      </c>
      <c r="M119" s="1642">
        <f>H119-I119</f>
        <v>16</v>
      </c>
      <c r="N119" s="1638"/>
      <c r="O119" s="1510"/>
      <c r="P119" s="1511"/>
      <c r="Q119" s="1278">
        <v>1</v>
      </c>
      <c r="R119" s="1641"/>
      <c r="S119" s="1642"/>
      <c r="T119" s="1643"/>
      <c r="U119" s="1641"/>
      <c r="V119" s="1642"/>
      <c r="W119" s="1442"/>
      <c r="X119" s="1445"/>
      <c r="Y119" s="1446"/>
      <c r="Z119" s="1235"/>
      <c r="AA119" s="1235"/>
      <c r="AB119" s="1235"/>
      <c r="AC119" s="1235"/>
      <c r="AD119" s="1235"/>
      <c r="AE119" s="1235"/>
      <c r="AF119" s="1235"/>
      <c r="AG119" s="1235"/>
      <c r="AH119" s="1235"/>
      <c r="AI119" s="1235"/>
      <c r="AJ119" s="1235"/>
      <c r="AK119" s="1398"/>
      <c r="AL119" s="1362"/>
      <c r="AM119" s="1362"/>
      <c r="AN119" s="1362"/>
      <c r="AO119" s="1362"/>
      <c r="AP119" s="1362"/>
      <c r="AQ119" s="1362"/>
      <c r="AR119" s="1236"/>
      <c r="AS119" s="1202"/>
      <c r="AT119" s="1202"/>
      <c r="AU119" s="1202"/>
      <c r="AV119" s="1202"/>
      <c r="AW119" s="1202"/>
    </row>
    <row r="120" spans="1:49" ht="16.5" thickBot="1">
      <c r="A120" s="1644" t="s">
        <v>449</v>
      </c>
      <c r="B120" s="1645" t="s">
        <v>61</v>
      </c>
      <c r="C120" s="1646"/>
      <c r="D120" s="1647">
        <v>3</v>
      </c>
      <c r="E120" s="1647"/>
      <c r="F120" s="1648"/>
      <c r="G120" s="1247">
        <v>1</v>
      </c>
      <c r="H120" s="1247">
        <f>G120*30</f>
        <v>30</v>
      </c>
      <c r="I120" s="1248">
        <f>J120+K120+L120</f>
        <v>14</v>
      </c>
      <c r="J120" s="1649">
        <v>10</v>
      </c>
      <c r="K120" s="1649"/>
      <c r="L120" s="1649">
        <v>4</v>
      </c>
      <c r="M120" s="1642">
        <f>H120-I120</f>
        <v>16</v>
      </c>
      <c r="N120" s="1638"/>
      <c r="O120" s="1510"/>
      <c r="P120" s="1511"/>
      <c r="Q120" s="1278">
        <v>1</v>
      </c>
      <c r="R120" s="1641"/>
      <c r="S120" s="1642"/>
      <c r="T120" s="1643"/>
      <c r="U120" s="1641"/>
      <c r="V120" s="1642"/>
      <c r="W120" s="1485"/>
      <c r="X120" s="1478"/>
      <c r="Y120" s="1489"/>
      <c r="Z120" s="1235"/>
      <c r="AA120" s="1235"/>
      <c r="AB120" s="1235"/>
      <c r="AC120" s="1235"/>
      <c r="AD120" s="1235"/>
      <c r="AE120" s="1235"/>
      <c r="AF120" s="1235"/>
      <c r="AG120" s="1235"/>
      <c r="AH120" s="1235"/>
      <c r="AI120" s="1235"/>
      <c r="AJ120" s="1235"/>
      <c r="AK120" s="1398"/>
      <c r="AL120" s="1362"/>
      <c r="AM120" s="1362"/>
      <c r="AN120" s="1362"/>
      <c r="AO120" s="1362"/>
      <c r="AP120" s="1362"/>
      <c r="AQ120" s="1362"/>
      <c r="AR120" s="1236"/>
      <c r="AS120" s="1202"/>
      <c r="AT120" s="1202"/>
      <c r="AU120" s="1202"/>
      <c r="AV120" s="1202"/>
      <c r="AW120" s="1202"/>
    </row>
    <row r="121" spans="1:49" ht="16.5" thickBot="1">
      <c r="A121" s="1259" t="s">
        <v>450</v>
      </c>
      <c r="B121" s="1154" t="s">
        <v>451</v>
      </c>
      <c r="C121" s="1650"/>
      <c r="D121" s="1651" t="s">
        <v>494</v>
      </c>
      <c r="E121" s="1652"/>
      <c r="F121" s="1653"/>
      <c r="G121" s="1654">
        <v>1.5</v>
      </c>
      <c r="H121" s="1261">
        <v>45</v>
      </c>
      <c r="I121" s="1261">
        <v>16</v>
      </c>
      <c r="J121" s="1651">
        <v>16</v>
      </c>
      <c r="K121" s="1651"/>
      <c r="L121" s="1651"/>
      <c r="M121" s="1652">
        <v>29</v>
      </c>
      <c r="N121" s="1655"/>
      <c r="O121" s="1650"/>
      <c r="P121" s="1656"/>
      <c r="Q121" s="1654"/>
      <c r="R121" s="1651"/>
      <c r="S121" s="1657"/>
      <c r="T121" s="1657"/>
      <c r="U121" s="1651">
        <v>2</v>
      </c>
      <c r="V121" s="1652"/>
      <c r="W121" s="1267"/>
      <c r="X121" s="1267"/>
      <c r="Y121" s="1267"/>
      <c r="Z121" s="1235"/>
      <c r="AA121" s="1235"/>
      <c r="AB121" s="1235"/>
      <c r="AC121" s="1235"/>
      <c r="AD121" s="1235"/>
      <c r="AE121" s="1235"/>
      <c r="AF121" s="1235"/>
      <c r="AG121" s="1235"/>
      <c r="AH121" s="1235"/>
      <c r="AI121" s="1235"/>
      <c r="AJ121" s="1235"/>
      <c r="AK121" s="1398"/>
      <c r="AL121" s="1362"/>
      <c r="AM121" s="1362"/>
      <c r="AN121" s="1362"/>
      <c r="AO121" s="1362"/>
      <c r="AP121" s="1362"/>
      <c r="AQ121" s="1362"/>
      <c r="AR121" s="1236"/>
      <c r="AS121" s="1236"/>
      <c r="AT121" s="1236"/>
      <c r="AU121" s="1236"/>
      <c r="AV121" s="1236"/>
      <c r="AW121" s="1236"/>
    </row>
    <row r="122" spans="1:49" ht="16.5" thickBot="1">
      <c r="A122" s="1259" t="s">
        <v>452</v>
      </c>
      <c r="B122" s="1658" t="s">
        <v>453</v>
      </c>
      <c r="C122" s="1260"/>
      <c r="D122" s="1261" t="s">
        <v>492</v>
      </c>
      <c r="E122" s="1262"/>
      <c r="F122" s="1263"/>
      <c r="G122" s="1264">
        <v>1.5</v>
      </c>
      <c r="H122" s="1261">
        <v>45</v>
      </c>
      <c r="I122" s="1261">
        <v>16</v>
      </c>
      <c r="J122" s="1261">
        <v>16</v>
      </c>
      <c r="K122" s="1261"/>
      <c r="L122" s="1261"/>
      <c r="M122" s="1262">
        <v>29</v>
      </c>
      <c r="N122" s="1265"/>
      <c r="O122" s="1260"/>
      <c r="P122" s="1266"/>
      <c r="Q122" s="1264"/>
      <c r="R122" s="1261">
        <v>2</v>
      </c>
      <c r="S122" s="1261"/>
      <c r="T122" s="1261"/>
      <c r="U122" s="1261"/>
      <c r="V122" s="1262"/>
      <c r="W122" s="1267"/>
      <c r="X122" s="1267"/>
      <c r="Y122" s="1267"/>
      <c r="Z122" s="1235"/>
      <c r="AA122" s="1235"/>
      <c r="AB122" s="1235"/>
      <c r="AC122" s="1235"/>
      <c r="AD122" s="1235"/>
      <c r="AE122" s="1235"/>
      <c r="AF122" s="1235"/>
      <c r="AG122" s="1235"/>
      <c r="AH122" s="1235"/>
      <c r="AI122" s="1235"/>
      <c r="AJ122" s="1235"/>
      <c r="AK122" s="1398"/>
      <c r="AL122" s="1362"/>
      <c r="AM122" s="1362"/>
      <c r="AN122" s="1362"/>
      <c r="AO122" s="1362"/>
      <c r="AP122" s="1362"/>
      <c r="AQ122" s="1362"/>
      <c r="AR122" s="1236"/>
      <c r="AS122" s="1236"/>
      <c r="AT122" s="1236"/>
      <c r="AU122" s="1236"/>
      <c r="AV122" s="1236"/>
      <c r="AW122" s="1236"/>
    </row>
    <row r="123" spans="1:49" ht="16.5" thickBot="1">
      <c r="A123" s="1259" t="s">
        <v>454</v>
      </c>
      <c r="B123" s="1659" t="s">
        <v>455</v>
      </c>
      <c r="C123" s="1260"/>
      <c r="D123" s="1261"/>
      <c r="E123" s="1262"/>
      <c r="F123" s="1263"/>
      <c r="G123" s="1660">
        <f>6.5+G129</f>
        <v>8</v>
      </c>
      <c r="H123" s="1661">
        <f>195+H129</f>
        <v>240</v>
      </c>
      <c r="I123" s="1661">
        <f>78+I129</f>
        <v>96</v>
      </c>
      <c r="J123" s="1661"/>
      <c r="K123" s="1661"/>
      <c r="L123" s="1661">
        <f>78+L129</f>
        <v>96</v>
      </c>
      <c r="M123" s="1661">
        <f>117+M129</f>
        <v>144</v>
      </c>
      <c r="N123" s="1260"/>
      <c r="O123" s="1260"/>
      <c r="P123" s="1266"/>
      <c r="Q123" s="1264"/>
      <c r="R123" s="1261"/>
      <c r="S123" s="1261"/>
      <c r="T123" s="1261"/>
      <c r="U123" s="1261"/>
      <c r="V123" s="1266"/>
      <c r="W123" s="1267"/>
      <c r="X123" s="1267"/>
      <c r="Y123" s="1267"/>
      <c r="Z123" s="1235"/>
      <c r="AA123" s="1235"/>
      <c r="AB123" s="1235"/>
      <c r="AC123" s="1235"/>
      <c r="AD123" s="1235"/>
      <c r="AE123" s="1235"/>
      <c r="AF123" s="1235"/>
      <c r="AG123" s="1235"/>
      <c r="AH123" s="1235"/>
      <c r="AI123" s="1235"/>
      <c r="AJ123" s="1235"/>
      <c r="AK123" s="1398"/>
      <c r="AL123" s="1362"/>
      <c r="AM123" s="1362"/>
      <c r="AN123" s="1362"/>
      <c r="AO123" s="1362"/>
      <c r="AP123" s="1362"/>
      <c r="AQ123" s="1362"/>
      <c r="AR123" s="1236"/>
      <c r="AS123" s="1236"/>
      <c r="AT123" s="1236"/>
      <c r="AU123" s="1236"/>
      <c r="AV123" s="1236"/>
      <c r="AW123" s="1236"/>
    </row>
    <row r="124" spans="1:49" ht="16.5" thickBot="1">
      <c r="A124" s="1259" t="s">
        <v>456</v>
      </c>
      <c r="B124" s="1120" t="s">
        <v>455</v>
      </c>
      <c r="C124" s="1260"/>
      <c r="D124" s="1261">
        <v>3</v>
      </c>
      <c r="E124" s="1262"/>
      <c r="F124" s="1263"/>
      <c r="G124" s="1264">
        <v>1</v>
      </c>
      <c r="H124" s="1261">
        <v>30</v>
      </c>
      <c r="I124" s="1261">
        <v>14</v>
      </c>
      <c r="J124" s="1261"/>
      <c r="K124" s="1261"/>
      <c r="L124" s="1261">
        <v>14</v>
      </c>
      <c r="M124" s="1262">
        <v>16</v>
      </c>
      <c r="N124" s="1265"/>
      <c r="O124" s="1260"/>
      <c r="P124" s="1266"/>
      <c r="Q124" s="1264">
        <v>1</v>
      </c>
      <c r="R124" s="1261"/>
      <c r="S124" s="1261"/>
      <c r="T124" s="1261"/>
      <c r="U124" s="1261"/>
      <c r="V124" s="1262"/>
      <c r="W124" s="1267"/>
      <c r="X124" s="1267"/>
      <c r="Y124" s="1267"/>
      <c r="Z124" s="1235"/>
      <c r="AA124" s="1235"/>
      <c r="AB124" s="1235"/>
      <c r="AC124" s="1235"/>
      <c r="AD124" s="1235"/>
      <c r="AE124" s="1235"/>
      <c r="AF124" s="1235"/>
      <c r="AG124" s="1235"/>
      <c r="AH124" s="1235"/>
      <c r="AI124" s="1235"/>
      <c r="AJ124" s="1235"/>
      <c r="AK124" s="1398"/>
      <c r="AL124" s="1362"/>
      <c r="AM124" s="1362"/>
      <c r="AN124" s="1362"/>
      <c r="AO124" s="1362"/>
      <c r="AP124" s="1362"/>
      <c r="AQ124" s="1362"/>
      <c r="AR124" s="1236"/>
      <c r="AS124" s="1236"/>
      <c r="AT124" s="1236"/>
      <c r="AU124" s="1236"/>
      <c r="AV124" s="1236"/>
      <c r="AW124" s="1236"/>
    </row>
    <row r="125" spans="1:49" ht="16.5" thickBot="1">
      <c r="A125" s="1259" t="s">
        <v>457</v>
      </c>
      <c r="B125" s="1120" t="s">
        <v>455</v>
      </c>
      <c r="C125" s="1260"/>
      <c r="D125" s="1261"/>
      <c r="E125" s="1262"/>
      <c r="F125" s="1263"/>
      <c r="G125" s="1264">
        <v>1.5</v>
      </c>
      <c r="H125" s="1261">
        <v>45</v>
      </c>
      <c r="I125" s="1261">
        <v>16</v>
      </c>
      <c r="J125" s="1261"/>
      <c r="K125" s="1261"/>
      <c r="L125" s="1261">
        <v>16</v>
      </c>
      <c r="M125" s="1262">
        <v>29</v>
      </c>
      <c r="N125" s="1265"/>
      <c r="O125" s="1260"/>
      <c r="P125" s="1266"/>
      <c r="Q125" s="1264"/>
      <c r="R125" s="1261">
        <v>2</v>
      </c>
      <c r="S125" s="1261"/>
      <c r="T125" s="1261"/>
      <c r="U125" s="1261"/>
      <c r="V125" s="1262"/>
      <c r="W125" s="1267"/>
      <c r="X125" s="1267"/>
      <c r="Y125" s="1267"/>
      <c r="Z125" s="1235"/>
      <c r="AA125" s="1235"/>
      <c r="AB125" s="1235"/>
      <c r="AC125" s="1235"/>
      <c r="AD125" s="1235"/>
      <c r="AE125" s="1235"/>
      <c r="AF125" s="1235"/>
      <c r="AG125" s="1235"/>
      <c r="AH125" s="1235"/>
      <c r="AI125" s="1235"/>
      <c r="AJ125" s="1235"/>
      <c r="AK125" s="1398"/>
      <c r="AL125" s="1362"/>
      <c r="AM125" s="1362"/>
      <c r="AN125" s="1362"/>
      <c r="AO125" s="1362"/>
      <c r="AP125" s="1362"/>
      <c r="AQ125" s="1362"/>
      <c r="AR125" s="1236"/>
      <c r="AS125" s="1236"/>
      <c r="AT125" s="1236"/>
      <c r="AU125" s="1236"/>
      <c r="AV125" s="1236"/>
      <c r="AW125" s="1236"/>
    </row>
    <row r="126" spans="1:49" ht="16.5" thickBot="1">
      <c r="A126" s="1259" t="s">
        <v>458</v>
      </c>
      <c r="B126" s="1120" t="s">
        <v>455</v>
      </c>
      <c r="C126" s="1260"/>
      <c r="D126" s="1261" t="s">
        <v>493</v>
      </c>
      <c r="E126" s="1262"/>
      <c r="F126" s="1263"/>
      <c r="G126" s="1264">
        <v>1.5</v>
      </c>
      <c r="H126" s="1261">
        <v>45</v>
      </c>
      <c r="I126" s="1261">
        <v>16</v>
      </c>
      <c r="J126" s="1261"/>
      <c r="K126" s="1261"/>
      <c r="L126" s="1261">
        <v>16</v>
      </c>
      <c r="M126" s="1262">
        <f>H126-I126</f>
        <v>29</v>
      </c>
      <c r="N126" s="1265"/>
      <c r="O126" s="1260"/>
      <c r="P126" s="1266"/>
      <c r="Q126" s="1264"/>
      <c r="R126" s="1261"/>
      <c r="S126" s="1261">
        <v>2</v>
      </c>
      <c r="T126" s="1261"/>
      <c r="U126" s="1261"/>
      <c r="V126" s="1262"/>
      <c r="W126" s="1267"/>
      <c r="X126" s="1267"/>
      <c r="Y126" s="1267"/>
      <c r="Z126" s="1235"/>
      <c r="AA126" s="1235"/>
      <c r="AB126" s="1235"/>
      <c r="AC126" s="1235"/>
      <c r="AD126" s="1235"/>
      <c r="AE126" s="1235"/>
      <c r="AF126" s="1235"/>
      <c r="AG126" s="1235"/>
      <c r="AH126" s="1235"/>
      <c r="AI126" s="1235"/>
      <c r="AJ126" s="1235"/>
      <c r="AK126" s="1398"/>
      <c r="AL126" s="1362"/>
      <c r="AM126" s="1362"/>
      <c r="AN126" s="1362"/>
      <c r="AO126" s="1362"/>
      <c r="AP126" s="1362"/>
      <c r="AQ126" s="1362"/>
      <c r="AR126" s="1236"/>
      <c r="AS126" s="1236"/>
      <c r="AT126" s="1236"/>
      <c r="AU126" s="1236"/>
      <c r="AV126" s="1236"/>
      <c r="AW126" s="1236"/>
    </row>
    <row r="127" spans="1:49" ht="16.5" thickBot="1">
      <c r="A127" s="1259" t="s">
        <v>459</v>
      </c>
      <c r="B127" s="1120" t="s">
        <v>455</v>
      </c>
      <c r="C127" s="1260"/>
      <c r="D127" s="1261">
        <v>5</v>
      </c>
      <c r="E127" s="1262"/>
      <c r="F127" s="1263"/>
      <c r="G127" s="1264">
        <v>1.5</v>
      </c>
      <c r="H127" s="1261">
        <v>45</v>
      </c>
      <c r="I127" s="1261">
        <v>20</v>
      </c>
      <c r="J127" s="1261"/>
      <c r="K127" s="1261"/>
      <c r="L127" s="1261">
        <v>20</v>
      </c>
      <c r="M127" s="1262">
        <v>25</v>
      </c>
      <c r="N127" s="1265"/>
      <c r="O127" s="1260"/>
      <c r="P127" s="1266"/>
      <c r="Q127" s="1264"/>
      <c r="R127" s="1261"/>
      <c r="S127" s="1261"/>
      <c r="T127" s="1261">
        <v>1.5</v>
      </c>
      <c r="U127" s="1261"/>
      <c r="V127" s="1262"/>
      <c r="W127" s="1267"/>
      <c r="X127" s="1267"/>
      <c r="Y127" s="1267"/>
      <c r="Z127" s="1235"/>
      <c r="AA127" s="1235"/>
      <c r="AB127" s="1235"/>
      <c r="AC127" s="1235"/>
      <c r="AD127" s="1235"/>
      <c r="AE127" s="1235"/>
      <c r="AF127" s="1235"/>
      <c r="AG127" s="1235"/>
      <c r="AH127" s="1235"/>
      <c r="AI127" s="1235"/>
      <c r="AJ127" s="1235"/>
      <c r="AK127" s="1398"/>
      <c r="AL127" s="1362"/>
      <c r="AM127" s="1362"/>
      <c r="AN127" s="1362"/>
      <c r="AO127" s="1362"/>
      <c r="AP127" s="1362"/>
      <c r="AQ127" s="1362"/>
      <c r="AR127" s="1236"/>
      <c r="AS127" s="1236"/>
      <c r="AT127" s="1236"/>
      <c r="AU127" s="1236"/>
      <c r="AV127" s="1236"/>
      <c r="AW127" s="1236"/>
    </row>
    <row r="128" spans="1:49" ht="16.5" thickBot="1">
      <c r="A128" s="1259" t="s">
        <v>460</v>
      </c>
      <c r="B128" s="1120" t="s">
        <v>455</v>
      </c>
      <c r="C128" s="1260"/>
      <c r="D128" s="1261"/>
      <c r="E128" s="1262"/>
      <c r="F128" s="1263"/>
      <c r="G128" s="1264">
        <v>1.5</v>
      </c>
      <c r="H128" s="1261">
        <v>45</v>
      </c>
      <c r="I128" s="1261">
        <v>16</v>
      </c>
      <c r="J128" s="1261"/>
      <c r="K128" s="1261"/>
      <c r="L128" s="1261">
        <v>16</v>
      </c>
      <c r="M128" s="1262">
        <v>29</v>
      </c>
      <c r="N128" s="1265"/>
      <c r="O128" s="1260"/>
      <c r="P128" s="1266"/>
      <c r="Q128" s="1264"/>
      <c r="R128" s="1261"/>
      <c r="S128" s="1261"/>
      <c r="T128" s="1261"/>
      <c r="U128" s="1261">
        <v>2</v>
      </c>
      <c r="V128" s="1262"/>
      <c r="W128" s="1267"/>
      <c r="X128" s="1267"/>
      <c r="Y128" s="1267"/>
      <c r="Z128" s="1235"/>
      <c r="AA128" s="1235"/>
      <c r="AB128" s="1235"/>
      <c r="AC128" s="1235"/>
      <c r="AD128" s="1235"/>
      <c r="AE128" s="1235"/>
      <c r="AF128" s="1235"/>
      <c r="AG128" s="1235"/>
      <c r="AH128" s="1235"/>
      <c r="AI128" s="1235"/>
      <c r="AJ128" s="1235"/>
      <c r="AK128" s="1398"/>
      <c r="AL128" s="1362"/>
      <c r="AM128" s="1362"/>
      <c r="AN128" s="1362"/>
      <c r="AO128" s="1362"/>
      <c r="AP128" s="1362"/>
      <c r="AQ128" s="1362"/>
      <c r="AR128" s="1236"/>
      <c r="AS128" s="1236"/>
      <c r="AT128" s="1236"/>
      <c r="AU128" s="1236"/>
      <c r="AV128" s="1236"/>
      <c r="AW128" s="1236"/>
    </row>
    <row r="129" spans="1:49" ht="16.5" thickBot="1">
      <c r="A129" s="1259" t="s">
        <v>461</v>
      </c>
      <c r="B129" s="1120" t="s">
        <v>455</v>
      </c>
      <c r="C129" s="1260"/>
      <c r="D129" s="1261" t="s">
        <v>495</v>
      </c>
      <c r="E129" s="1262"/>
      <c r="F129" s="1263"/>
      <c r="G129" s="1264">
        <v>1.5</v>
      </c>
      <c r="H129" s="1261">
        <v>45</v>
      </c>
      <c r="I129" s="1261">
        <v>18</v>
      </c>
      <c r="J129" s="1261"/>
      <c r="K129" s="1261"/>
      <c r="L129" s="1261">
        <v>18</v>
      </c>
      <c r="M129" s="1262">
        <v>27</v>
      </c>
      <c r="N129" s="1265"/>
      <c r="O129" s="1260"/>
      <c r="P129" s="1266"/>
      <c r="Q129" s="1264"/>
      <c r="R129" s="1261"/>
      <c r="S129" s="1261"/>
      <c r="T129" s="1261"/>
      <c r="U129" s="1261"/>
      <c r="V129" s="1262">
        <v>2</v>
      </c>
      <c r="W129" s="1267"/>
      <c r="X129" s="1267"/>
      <c r="Y129" s="1267"/>
      <c r="Z129" s="1235"/>
      <c r="AA129" s="1235"/>
      <c r="AB129" s="1235"/>
      <c r="AC129" s="1235"/>
      <c r="AD129" s="1235"/>
      <c r="AE129" s="1235"/>
      <c r="AF129" s="1235"/>
      <c r="AG129" s="1235"/>
      <c r="AH129" s="1235"/>
      <c r="AI129" s="1235"/>
      <c r="AJ129" s="1235"/>
      <c r="AK129" s="1398"/>
      <c r="AL129" s="1362"/>
      <c r="AM129" s="1362"/>
      <c r="AN129" s="1362"/>
      <c r="AO129" s="1362"/>
      <c r="AP129" s="1362"/>
      <c r="AQ129" s="1362"/>
      <c r="AR129" s="1236"/>
      <c r="AS129" s="1236"/>
      <c r="AT129" s="1236"/>
      <c r="AU129" s="1236"/>
      <c r="AV129" s="1236"/>
      <c r="AW129" s="1236"/>
    </row>
    <row r="130" spans="1:49" ht="16.5" thickBot="1">
      <c r="A130" s="1259" t="s">
        <v>462</v>
      </c>
      <c r="B130" s="1154" t="s">
        <v>162</v>
      </c>
      <c r="C130" s="1268"/>
      <c r="D130" s="1261" t="s">
        <v>493</v>
      </c>
      <c r="E130" s="1262"/>
      <c r="F130" s="1269"/>
      <c r="G130" s="1264">
        <v>1.5</v>
      </c>
      <c r="H130" s="1261">
        <f>G130*30</f>
        <v>45</v>
      </c>
      <c r="I130" s="1261">
        <v>16</v>
      </c>
      <c r="J130" s="1261">
        <v>16</v>
      </c>
      <c r="K130" s="1261"/>
      <c r="L130" s="1261"/>
      <c r="M130" s="1262">
        <f>H130-I130</f>
        <v>29</v>
      </c>
      <c r="N130" s="1270"/>
      <c r="O130" s="1268"/>
      <c r="P130" s="1271"/>
      <c r="Q130" s="1264"/>
      <c r="R130" s="1261"/>
      <c r="S130" s="1261">
        <v>2</v>
      </c>
      <c r="T130" s="1261"/>
      <c r="U130" s="1261"/>
      <c r="V130" s="1262"/>
      <c r="W130" s="1267"/>
      <c r="X130" s="1267"/>
      <c r="Y130" s="1267"/>
      <c r="Z130" s="1235"/>
      <c r="AA130" s="1235"/>
      <c r="AB130" s="1235"/>
      <c r="AC130" s="1235"/>
      <c r="AD130" s="1235"/>
      <c r="AE130" s="1235"/>
      <c r="AF130" s="1235"/>
      <c r="AG130" s="1235"/>
      <c r="AH130" s="1235"/>
      <c r="AI130" s="1235"/>
      <c r="AJ130" s="1235"/>
      <c r="AK130" s="1398"/>
      <c r="AL130" s="1362"/>
      <c r="AM130" s="1362"/>
      <c r="AN130" s="1362"/>
      <c r="AO130" s="1362"/>
      <c r="AP130" s="1362"/>
      <c r="AQ130" s="1362"/>
      <c r="AR130" s="1236"/>
      <c r="AS130" s="1236"/>
      <c r="AT130" s="1236"/>
      <c r="AU130" s="1236"/>
      <c r="AV130" s="1236"/>
      <c r="AW130" s="1236"/>
    </row>
    <row r="131" spans="1:49" ht="32.25" thickBot="1">
      <c r="A131" s="1259" t="s">
        <v>463</v>
      </c>
      <c r="B131" s="1272" t="s">
        <v>464</v>
      </c>
      <c r="C131" s="1273"/>
      <c r="D131" s="1274" t="s">
        <v>494</v>
      </c>
      <c r="E131" s="1274"/>
      <c r="F131" s="1275"/>
      <c r="G131" s="1276">
        <v>1.5</v>
      </c>
      <c r="H131" s="1277">
        <f>G131*30</f>
        <v>45</v>
      </c>
      <c r="I131" s="1278">
        <v>27</v>
      </c>
      <c r="J131" s="1249">
        <v>16</v>
      </c>
      <c r="K131" s="1249"/>
      <c r="L131" s="1249"/>
      <c r="M131" s="1279">
        <v>29</v>
      </c>
      <c r="N131" s="1273"/>
      <c r="O131" s="1274"/>
      <c r="P131" s="1275"/>
      <c r="Q131" s="1280"/>
      <c r="R131" s="1249"/>
      <c r="S131" s="1279"/>
      <c r="T131" s="1281"/>
      <c r="U131" s="1282">
        <v>1.5</v>
      </c>
      <c r="V131" s="1262"/>
      <c r="W131" s="1267"/>
      <c r="X131" s="1267"/>
      <c r="Y131" s="1267"/>
      <c r="Z131" s="1235"/>
      <c r="AA131" s="1235"/>
      <c r="AB131" s="1235"/>
      <c r="AC131" s="1235"/>
      <c r="AD131" s="1235"/>
      <c r="AE131" s="1235"/>
      <c r="AF131" s="1235"/>
      <c r="AG131" s="1235"/>
      <c r="AH131" s="1235"/>
      <c r="AI131" s="1235"/>
      <c r="AJ131" s="1235"/>
      <c r="AK131" s="1398"/>
      <c r="AL131" s="1362"/>
      <c r="AM131" s="1362"/>
      <c r="AN131" s="1362"/>
      <c r="AO131" s="1362"/>
      <c r="AP131" s="1362"/>
      <c r="AQ131" s="1362"/>
      <c r="AR131" s="1236"/>
      <c r="AS131" s="1236"/>
      <c r="AT131" s="1236"/>
      <c r="AU131" s="1236"/>
      <c r="AV131" s="1236"/>
      <c r="AW131" s="1236"/>
    </row>
    <row r="132" spans="1:49" ht="16.5" thickBot="1">
      <c r="A132" s="1259" t="s">
        <v>465</v>
      </c>
      <c r="B132" s="1154" t="s">
        <v>466</v>
      </c>
      <c r="C132" s="1268"/>
      <c r="D132" s="1261">
        <v>5</v>
      </c>
      <c r="E132" s="1262"/>
      <c r="F132" s="1283"/>
      <c r="G132" s="1264">
        <v>1.5</v>
      </c>
      <c r="H132" s="1261">
        <v>45</v>
      </c>
      <c r="I132" s="1261">
        <v>20</v>
      </c>
      <c r="J132" s="1261">
        <v>14</v>
      </c>
      <c r="K132" s="1261"/>
      <c r="L132" s="1261">
        <v>6</v>
      </c>
      <c r="M132" s="1262">
        <v>25</v>
      </c>
      <c r="N132" s="1270"/>
      <c r="O132" s="1268"/>
      <c r="P132" s="1271"/>
      <c r="Q132" s="1264"/>
      <c r="R132" s="1261"/>
      <c r="S132" s="1261"/>
      <c r="T132" s="1261">
        <v>1.5</v>
      </c>
      <c r="U132" s="1261"/>
      <c r="V132" s="1262"/>
      <c r="W132" s="1267"/>
      <c r="X132" s="1267"/>
      <c r="Y132" s="1267"/>
      <c r="Z132" s="1235"/>
      <c r="AA132" s="1235"/>
      <c r="AB132" s="1235"/>
      <c r="AC132" s="1235"/>
      <c r="AD132" s="1235"/>
      <c r="AE132" s="1235"/>
      <c r="AF132" s="1235"/>
      <c r="AG132" s="1235"/>
      <c r="AH132" s="1235"/>
      <c r="AI132" s="1235"/>
      <c r="AJ132" s="1235"/>
      <c r="AK132" s="1398"/>
      <c r="AL132" s="1362"/>
      <c r="AM132" s="1362"/>
      <c r="AN132" s="1362"/>
      <c r="AO132" s="1362"/>
      <c r="AP132" s="1362"/>
      <c r="AQ132" s="1362"/>
      <c r="AR132" s="1236"/>
      <c r="AS132" s="1236"/>
      <c r="AT132" s="1236"/>
      <c r="AU132" s="1236"/>
      <c r="AV132" s="1236"/>
      <c r="AW132" s="1236"/>
    </row>
    <row r="133" spans="1:49" ht="16.5" thickBot="1">
      <c r="A133" s="1259" t="s">
        <v>467</v>
      </c>
      <c r="B133" s="1159" t="s">
        <v>468</v>
      </c>
      <c r="C133" s="1268"/>
      <c r="D133" s="1261">
        <v>5</v>
      </c>
      <c r="E133" s="1262"/>
      <c r="F133" s="1283"/>
      <c r="G133" s="1264">
        <v>1.5</v>
      </c>
      <c r="H133" s="1261">
        <v>45</v>
      </c>
      <c r="I133" s="1261">
        <v>20</v>
      </c>
      <c r="J133" s="1261">
        <v>14</v>
      </c>
      <c r="K133" s="1261"/>
      <c r="L133" s="1261">
        <v>6</v>
      </c>
      <c r="M133" s="1262">
        <v>25</v>
      </c>
      <c r="N133" s="1270"/>
      <c r="O133" s="1268"/>
      <c r="P133" s="1271"/>
      <c r="Q133" s="1264"/>
      <c r="R133" s="1261"/>
      <c r="S133" s="1261"/>
      <c r="T133" s="1261">
        <v>1.5</v>
      </c>
      <c r="U133" s="1261"/>
      <c r="V133" s="1262"/>
      <c r="W133" s="1267"/>
      <c r="X133" s="1267"/>
      <c r="Y133" s="1267"/>
      <c r="Z133" s="1235"/>
      <c r="AA133" s="1235"/>
      <c r="AB133" s="1235"/>
      <c r="AC133" s="1235"/>
      <c r="AD133" s="1235"/>
      <c r="AE133" s="1235"/>
      <c r="AF133" s="1235"/>
      <c r="AG133" s="1235"/>
      <c r="AH133" s="1235"/>
      <c r="AI133" s="1235"/>
      <c r="AJ133" s="1235"/>
      <c r="AK133" s="1398"/>
      <c r="AL133" s="1362"/>
      <c r="AM133" s="1362"/>
      <c r="AN133" s="1362"/>
      <c r="AO133" s="1362"/>
      <c r="AP133" s="1362"/>
      <c r="AQ133" s="1362"/>
      <c r="AR133" s="1236"/>
      <c r="AS133" s="1236"/>
      <c r="AT133" s="1236"/>
      <c r="AU133" s="1236"/>
      <c r="AV133" s="1236"/>
      <c r="AW133" s="1236"/>
    </row>
    <row r="134" spans="1:49" ht="16.5" thickBot="1">
      <c r="A134" s="1259" t="s">
        <v>469</v>
      </c>
      <c r="B134" s="1159" t="s">
        <v>470</v>
      </c>
      <c r="C134" s="1268"/>
      <c r="D134" s="1261">
        <v>5</v>
      </c>
      <c r="E134" s="1262"/>
      <c r="F134" s="1283"/>
      <c r="G134" s="1264">
        <v>1.5</v>
      </c>
      <c r="H134" s="1261">
        <v>45</v>
      </c>
      <c r="I134" s="1261">
        <v>20</v>
      </c>
      <c r="J134" s="1261">
        <v>14</v>
      </c>
      <c r="K134" s="1261"/>
      <c r="L134" s="1261">
        <v>6</v>
      </c>
      <c r="M134" s="1262">
        <v>25</v>
      </c>
      <c r="N134" s="1270"/>
      <c r="O134" s="1268"/>
      <c r="P134" s="1271"/>
      <c r="Q134" s="1264"/>
      <c r="R134" s="1261"/>
      <c r="S134" s="1261"/>
      <c r="T134" s="1261">
        <v>1.5</v>
      </c>
      <c r="U134" s="1260"/>
      <c r="V134" s="1266"/>
      <c r="W134" s="1267"/>
      <c r="X134" s="1267"/>
      <c r="Y134" s="1267"/>
      <c r="Z134" s="1235"/>
      <c r="AA134" s="1235"/>
      <c r="AB134" s="1235"/>
      <c r="AC134" s="1235"/>
      <c r="AD134" s="1235"/>
      <c r="AE134" s="1235"/>
      <c r="AF134" s="1235"/>
      <c r="AG134" s="1235"/>
      <c r="AH134" s="1235"/>
      <c r="AI134" s="1235"/>
      <c r="AJ134" s="1235"/>
      <c r="AK134" s="1398"/>
      <c r="AL134" s="1362"/>
      <c r="AM134" s="1362"/>
      <c r="AN134" s="1362"/>
      <c r="AO134" s="1362"/>
      <c r="AP134" s="1362"/>
      <c r="AQ134" s="1362"/>
      <c r="AR134" s="1236"/>
      <c r="AS134" s="1236"/>
      <c r="AT134" s="1236"/>
      <c r="AU134" s="1236"/>
      <c r="AV134" s="1236"/>
      <c r="AW134" s="1236"/>
    </row>
    <row r="135" spans="1:49" ht="15.75">
      <c r="A135" s="1259" t="s">
        <v>471</v>
      </c>
      <c r="B135" s="1160" t="s">
        <v>472</v>
      </c>
      <c r="C135" s="1284"/>
      <c r="D135" s="1285" t="s">
        <v>493</v>
      </c>
      <c r="E135" s="1286"/>
      <c r="F135" s="1287"/>
      <c r="G135" s="1288">
        <v>1.5</v>
      </c>
      <c r="H135" s="1285">
        <f>30*G135</f>
        <v>45</v>
      </c>
      <c r="I135" s="1285">
        <v>16</v>
      </c>
      <c r="J135" s="1285">
        <v>16</v>
      </c>
      <c r="K135" s="1285"/>
      <c r="L135" s="1285"/>
      <c r="M135" s="1286">
        <v>29</v>
      </c>
      <c r="N135" s="1289"/>
      <c r="O135" s="1284"/>
      <c r="P135" s="1290"/>
      <c r="Q135" s="1288"/>
      <c r="R135" s="1285"/>
      <c r="S135" s="1285">
        <v>2</v>
      </c>
      <c r="T135" s="1285"/>
      <c r="U135" s="1285"/>
      <c r="V135" s="1286"/>
      <c r="W135" s="1267"/>
      <c r="X135" s="1267"/>
      <c r="Y135" s="1267"/>
      <c r="Z135" s="1235"/>
      <c r="AA135" s="1235"/>
      <c r="AB135" s="1235"/>
      <c r="AC135" s="1235"/>
      <c r="AD135" s="1235"/>
      <c r="AE135" s="1235"/>
      <c r="AF135" s="1235"/>
      <c r="AG135" s="1235"/>
      <c r="AH135" s="1235"/>
      <c r="AI135" s="1235"/>
      <c r="AJ135" s="1235"/>
      <c r="AK135" s="1398"/>
      <c r="AL135" s="1362"/>
      <c r="AM135" s="1362"/>
      <c r="AN135" s="1362"/>
      <c r="AO135" s="1362"/>
      <c r="AP135" s="1362"/>
      <c r="AQ135" s="1362"/>
      <c r="AR135" s="1236"/>
      <c r="AS135" s="1236"/>
      <c r="AT135" s="1236"/>
      <c r="AU135" s="1236"/>
      <c r="AV135" s="1236"/>
      <c r="AW135" s="1236"/>
    </row>
    <row r="136" spans="1:49" ht="15.75">
      <c r="A136" s="1259" t="s">
        <v>473</v>
      </c>
      <c r="B136" s="1200" t="s">
        <v>143</v>
      </c>
      <c r="C136" s="1291"/>
      <c r="D136" s="1249" t="s">
        <v>495</v>
      </c>
      <c r="E136" s="1249"/>
      <c r="F136" s="1292"/>
      <c r="G136" s="1249">
        <v>1.5</v>
      </c>
      <c r="H136" s="1249">
        <v>45</v>
      </c>
      <c r="I136" s="1249">
        <v>18</v>
      </c>
      <c r="J136" s="1249">
        <v>9</v>
      </c>
      <c r="K136" s="1249"/>
      <c r="L136" s="1249">
        <v>9</v>
      </c>
      <c r="M136" s="1249">
        <v>27</v>
      </c>
      <c r="N136" s="1291"/>
      <c r="O136" s="1291"/>
      <c r="P136" s="1291"/>
      <c r="Q136" s="1249"/>
      <c r="R136" s="1249"/>
      <c r="S136" s="1249"/>
      <c r="T136" s="1249"/>
      <c r="U136" s="1249"/>
      <c r="V136" s="1293">
        <v>2</v>
      </c>
      <c r="W136" s="1267"/>
      <c r="X136" s="1267"/>
      <c r="Y136" s="1267"/>
      <c r="Z136" s="1235"/>
      <c r="AA136" s="1235"/>
      <c r="AB136" s="1235"/>
      <c r="AC136" s="1235"/>
      <c r="AD136" s="1235"/>
      <c r="AE136" s="1235"/>
      <c r="AF136" s="1235"/>
      <c r="AG136" s="1235"/>
      <c r="AH136" s="1235"/>
      <c r="AI136" s="1235"/>
      <c r="AJ136" s="1235"/>
      <c r="AK136" s="1398"/>
      <c r="AL136" s="1362"/>
      <c r="AM136" s="1362"/>
      <c r="AN136" s="1362"/>
      <c r="AO136" s="1362"/>
      <c r="AP136" s="1362"/>
      <c r="AQ136" s="1362"/>
      <c r="AR136" s="1236"/>
      <c r="AS136" s="1236"/>
      <c r="AT136" s="1236"/>
      <c r="AU136" s="1236"/>
      <c r="AV136" s="1236"/>
      <c r="AW136" s="1236"/>
    </row>
    <row r="137" spans="1:49" ht="15.75">
      <c r="A137" s="1294" t="s">
        <v>474</v>
      </c>
      <c r="B137" s="1173" t="s">
        <v>475</v>
      </c>
      <c r="C137" s="1295"/>
      <c r="D137" s="1296" t="s">
        <v>495</v>
      </c>
      <c r="E137" s="1296"/>
      <c r="F137" s="1297"/>
      <c r="G137" s="1296">
        <v>1.5</v>
      </c>
      <c r="H137" s="1296">
        <v>45</v>
      </c>
      <c r="I137" s="1296">
        <v>18</v>
      </c>
      <c r="J137" s="1296">
        <v>9</v>
      </c>
      <c r="K137" s="1296"/>
      <c r="L137" s="1296">
        <v>9</v>
      </c>
      <c r="M137" s="1296">
        <v>27</v>
      </c>
      <c r="N137" s="1295"/>
      <c r="O137" s="1295"/>
      <c r="P137" s="1295"/>
      <c r="Q137" s="1296"/>
      <c r="R137" s="1296"/>
      <c r="S137" s="1296"/>
      <c r="T137" s="1296"/>
      <c r="U137" s="1296"/>
      <c r="V137" s="1296">
        <v>2</v>
      </c>
      <c r="W137" s="1298"/>
      <c r="X137" s="1298"/>
      <c r="Y137" s="1298"/>
      <c r="Z137" s="1235"/>
      <c r="AA137" s="1235"/>
      <c r="AB137" s="1235"/>
      <c r="AC137" s="1235"/>
      <c r="AD137" s="1235"/>
      <c r="AE137" s="1235"/>
      <c r="AF137" s="1235"/>
      <c r="AG137" s="1235"/>
      <c r="AH137" s="1235"/>
      <c r="AI137" s="1235"/>
      <c r="AJ137" s="1235"/>
      <c r="AK137" s="1398"/>
      <c r="AL137" s="1362"/>
      <c r="AM137" s="1362"/>
      <c r="AN137" s="1362"/>
      <c r="AO137" s="1362"/>
      <c r="AP137" s="1362"/>
      <c r="AQ137" s="1362"/>
      <c r="AR137" s="1236"/>
      <c r="AS137" s="1236"/>
      <c r="AT137" s="1236"/>
      <c r="AU137" s="1236"/>
      <c r="AV137" s="1236"/>
      <c r="AW137" s="1236"/>
    </row>
    <row r="138" spans="1:49" ht="16.5" thickBot="1">
      <c r="A138" s="1299" t="s">
        <v>476</v>
      </c>
      <c r="B138" s="1300" t="s">
        <v>477</v>
      </c>
      <c r="C138" s="1267"/>
      <c r="D138" s="1267" t="s">
        <v>495</v>
      </c>
      <c r="E138" s="1267"/>
      <c r="F138" s="1301"/>
      <c r="G138" s="1249">
        <v>1.5</v>
      </c>
      <c r="H138" s="1249">
        <v>45</v>
      </c>
      <c r="I138" s="1249">
        <v>18</v>
      </c>
      <c r="J138" s="1249">
        <v>9</v>
      </c>
      <c r="K138" s="1249"/>
      <c r="L138" s="1249">
        <v>9</v>
      </c>
      <c r="M138" s="1249">
        <v>27</v>
      </c>
      <c r="N138" s="1291"/>
      <c r="O138" s="1291"/>
      <c r="P138" s="1291"/>
      <c r="Q138" s="1249"/>
      <c r="R138" s="1249"/>
      <c r="S138" s="1249"/>
      <c r="T138" s="1249"/>
      <c r="U138" s="1249"/>
      <c r="V138" s="1249">
        <v>2</v>
      </c>
      <c r="W138" s="1267"/>
      <c r="X138" s="1267"/>
      <c r="Y138" s="1267"/>
      <c r="Z138" s="1235"/>
      <c r="AA138" s="1235"/>
      <c r="AB138" s="1235"/>
      <c r="AC138" s="1235"/>
      <c r="AD138" s="1235"/>
      <c r="AE138" s="1235"/>
      <c r="AF138" s="1235"/>
      <c r="AG138" s="1235"/>
      <c r="AH138" s="1235"/>
      <c r="AI138" s="1235"/>
      <c r="AJ138" s="1235"/>
      <c r="AK138" s="1398"/>
      <c r="AL138" s="1362"/>
      <c r="AM138" s="1362"/>
      <c r="AN138" s="1362"/>
      <c r="AO138" s="1362"/>
      <c r="AP138" s="1362"/>
      <c r="AQ138" s="1362"/>
      <c r="AR138" s="1236"/>
      <c r="AS138" s="1236"/>
      <c r="AT138" s="1236"/>
      <c r="AU138" s="1236"/>
      <c r="AV138" s="1236"/>
      <c r="AW138" s="1236"/>
    </row>
    <row r="139" spans="1:49" ht="16.5" thickBot="1">
      <c r="A139" s="1334" t="s">
        <v>478</v>
      </c>
      <c r="B139" s="1335" t="s">
        <v>479</v>
      </c>
      <c r="C139" s="1336"/>
      <c r="D139" s="1336" t="s">
        <v>492</v>
      </c>
      <c r="E139" s="1336"/>
      <c r="F139" s="1337"/>
      <c r="G139" s="1338">
        <v>1.5</v>
      </c>
      <c r="H139" s="1285">
        <v>45</v>
      </c>
      <c r="I139" s="1285">
        <v>16</v>
      </c>
      <c r="J139" s="1339">
        <v>16</v>
      </c>
      <c r="K139" s="1339"/>
      <c r="L139" s="1339"/>
      <c r="M139" s="1340">
        <v>29</v>
      </c>
      <c r="N139" s="1341"/>
      <c r="O139" s="1342"/>
      <c r="P139" s="1343"/>
      <c r="Q139" s="1338"/>
      <c r="R139" s="1339">
        <v>2</v>
      </c>
      <c r="S139" s="1344"/>
      <c r="T139" s="1344"/>
      <c r="U139" s="1339"/>
      <c r="V139" s="1340"/>
      <c r="W139" s="1336"/>
      <c r="X139" s="1336"/>
      <c r="Y139" s="1336"/>
      <c r="Z139" s="1235"/>
      <c r="AA139" s="1235"/>
      <c r="AB139" s="1235"/>
      <c r="AC139" s="1235"/>
      <c r="AD139" s="1235"/>
      <c r="AE139" s="1235"/>
      <c r="AF139" s="1235"/>
      <c r="AG139" s="1235"/>
      <c r="AH139" s="1235"/>
      <c r="AI139" s="1235"/>
      <c r="AJ139" s="1235"/>
      <c r="AK139" s="1398"/>
      <c r="AL139" s="1362"/>
      <c r="AM139" s="1362"/>
      <c r="AN139" s="1362"/>
      <c r="AO139" s="1362"/>
      <c r="AP139" s="1362"/>
      <c r="AQ139" s="1362"/>
      <c r="AR139" s="1236"/>
      <c r="AS139" s="1236"/>
      <c r="AT139" s="1236"/>
      <c r="AU139" s="1236"/>
      <c r="AV139" s="1236"/>
      <c r="AW139" s="1236"/>
    </row>
    <row r="140" spans="1:49" ht="21.75" customHeight="1" thickBot="1">
      <c r="A140" s="2989" t="s">
        <v>376</v>
      </c>
      <c r="B140" s="2990"/>
      <c r="C140" s="2990"/>
      <c r="D140" s="2990"/>
      <c r="E140" s="2990"/>
      <c r="F140" s="2990"/>
      <c r="G140" s="2990"/>
      <c r="H140" s="2990"/>
      <c r="I140" s="2990"/>
      <c r="J140" s="2990"/>
      <c r="K140" s="2990"/>
      <c r="L140" s="2990"/>
      <c r="M140" s="2990"/>
      <c r="N140" s="2990"/>
      <c r="O140" s="2990"/>
      <c r="P140" s="2990"/>
      <c r="Q140" s="2990"/>
      <c r="R140" s="2990"/>
      <c r="S140" s="2990"/>
      <c r="T140" s="2990"/>
      <c r="U140" s="2990"/>
      <c r="V140" s="2990"/>
      <c r="W140" s="2990"/>
      <c r="X140" s="2990"/>
      <c r="Y140" s="2991"/>
      <c r="Z140" s="1302"/>
      <c r="AA140" s="1302"/>
      <c r="AB140" s="1302"/>
      <c r="AC140" s="1302"/>
      <c r="AD140" s="1302"/>
      <c r="AE140" s="1302"/>
      <c r="AF140" s="1302"/>
      <c r="AG140" s="1302"/>
      <c r="AH140" s="1302"/>
      <c r="AI140" s="1302"/>
      <c r="AJ140" s="1302"/>
      <c r="AK140" s="1399"/>
      <c r="AL140" s="1362"/>
      <c r="AM140" s="1362"/>
      <c r="AN140" s="1362"/>
      <c r="AO140" s="1362"/>
      <c r="AP140" s="1362"/>
      <c r="AQ140" s="1362"/>
      <c r="AR140" s="1202"/>
      <c r="AS140" s="1202"/>
      <c r="AT140" s="1202"/>
      <c r="AU140" s="1202"/>
      <c r="AV140" s="1202"/>
      <c r="AW140" s="1202"/>
    </row>
    <row r="141" spans="1:49" s="1349" customFormat="1" ht="34.5" customHeight="1">
      <c r="A141" s="1685" t="s">
        <v>561</v>
      </c>
      <c r="B141" s="1537" t="s">
        <v>362</v>
      </c>
      <c r="C141" s="1836"/>
      <c r="D141" s="1837" t="s">
        <v>23</v>
      </c>
      <c r="E141" s="1837"/>
      <c r="F141" s="1721"/>
      <c r="G141" s="1838">
        <v>2.5</v>
      </c>
      <c r="H141" s="1839">
        <f>G141*30</f>
        <v>75</v>
      </c>
      <c r="I141" s="1840">
        <f aca="true" t="shared" si="24" ref="I141:I146">J141+K141+L141</f>
        <v>45</v>
      </c>
      <c r="J141" s="1671">
        <v>15</v>
      </c>
      <c r="K141" s="1671"/>
      <c r="L141" s="1671">
        <v>30</v>
      </c>
      <c r="M141" s="1671">
        <f aca="true" t="shared" si="25" ref="M141:M146">H141-I141</f>
        <v>30</v>
      </c>
      <c r="N141" s="1841">
        <v>3</v>
      </c>
      <c r="O141" s="1671"/>
      <c r="P141" s="1671"/>
      <c r="Q141" s="1671"/>
      <c r="R141" s="1671"/>
      <c r="S141" s="1671"/>
      <c r="T141" s="1671"/>
      <c r="U141" s="1671"/>
      <c r="V141" s="1671"/>
      <c r="W141" s="1671"/>
      <c r="X141" s="1671"/>
      <c r="Y141" s="1680"/>
      <c r="Z141" s="1345"/>
      <c r="AA141" s="1346">
        <v>1</v>
      </c>
      <c r="AB141" s="1346"/>
      <c r="AC141" s="1347">
        <f>I141/H141</f>
        <v>0.6</v>
      </c>
      <c r="AD141" s="1346"/>
      <c r="AE141" s="1346"/>
      <c r="AF141" s="1346"/>
      <c r="AG141" s="1346"/>
      <c r="AH141" s="1346"/>
      <c r="AI141" s="1346"/>
      <c r="AJ141" s="1346"/>
      <c r="AK141" s="1400">
        <v>1</v>
      </c>
      <c r="AL141" s="1401">
        <v>1</v>
      </c>
      <c r="AM141" s="1401">
        <v>2</v>
      </c>
      <c r="AN141" s="1401">
        <v>3</v>
      </c>
      <c r="AO141" s="1401">
        <v>4</v>
      </c>
      <c r="AP141" s="1402"/>
      <c r="AQ141" s="1402"/>
      <c r="AR141" s="1348"/>
      <c r="AS141" s="1348"/>
      <c r="AT141" s="1348"/>
      <c r="AU141" s="1348"/>
      <c r="AV141" s="1348"/>
      <c r="AW141" s="1348"/>
    </row>
    <row r="142" spans="1:83" s="1373" customFormat="1" ht="42.75" customHeight="1">
      <c r="A142" s="1968" t="s">
        <v>562</v>
      </c>
      <c r="B142" s="1842" t="s">
        <v>361</v>
      </c>
      <c r="C142" s="1843"/>
      <c r="D142" s="1965" t="s">
        <v>550</v>
      </c>
      <c r="E142" s="1844"/>
      <c r="F142" s="1845"/>
      <c r="G142" s="1967">
        <v>1.5</v>
      </c>
      <c r="H142" s="1846">
        <f>G142*30</f>
        <v>45</v>
      </c>
      <c r="I142" s="1847">
        <f t="shared" si="24"/>
        <v>16</v>
      </c>
      <c r="J142" s="1336">
        <v>8</v>
      </c>
      <c r="K142" s="1336"/>
      <c r="L142" s="1336">
        <v>8</v>
      </c>
      <c r="M142" s="1336">
        <f t="shared" si="25"/>
        <v>29</v>
      </c>
      <c r="N142" s="1966"/>
      <c r="O142" s="1336"/>
      <c r="P142" s="1964" t="s">
        <v>319</v>
      </c>
      <c r="Q142" s="1336"/>
      <c r="R142" s="1336"/>
      <c r="S142" s="1336"/>
      <c r="T142" s="1336"/>
      <c r="U142" s="1336"/>
      <c r="V142" s="1336"/>
      <c r="W142" s="1336"/>
      <c r="X142" s="1336"/>
      <c r="Y142" s="1848"/>
      <c r="Z142" s="1981" t="s">
        <v>610</v>
      </c>
      <c r="AA142" s="1982"/>
      <c r="AB142" s="1982"/>
      <c r="AC142" s="1982"/>
      <c r="AD142" s="1982"/>
      <c r="AE142" s="1982"/>
      <c r="AF142" s="1982"/>
      <c r="AG142" s="1982"/>
      <c r="AH142" s="1982"/>
      <c r="AI142" s="1982"/>
      <c r="AJ142" s="1982"/>
      <c r="AK142" s="1983"/>
      <c r="AL142" s="1984" t="s">
        <v>42</v>
      </c>
      <c r="AM142" s="1984" t="s">
        <v>43</v>
      </c>
      <c r="AN142" s="1984" t="s">
        <v>44</v>
      </c>
      <c r="AO142" s="1984" t="s">
        <v>45</v>
      </c>
      <c r="AP142" s="1984"/>
      <c r="AQ142" s="1984"/>
      <c r="AR142" s="1984"/>
      <c r="AS142" s="1984"/>
      <c r="AT142" s="2992" t="s">
        <v>529</v>
      </c>
      <c r="AU142" s="2992"/>
      <c r="AV142" s="1985">
        <v>2.5</v>
      </c>
      <c r="AW142" s="1986" t="s">
        <v>530</v>
      </c>
      <c r="AX142" s="1987"/>
      <c r="AY142" s="1987"/>
      <c r="AZ142" s="1987"/>
      <c r="BA142" s="1987"/>
      <c r="BB142" s="1987"/>
      <c r="BC142" s="1987"/>
      <c r="BD142" s="1987"/>
      <c r="BE142" s="1987"/>
      <c r="BF142" s="1987"/>
      <c r="BG142" s="1987"/>
      <c r="BH142" s="1987"/>
      <c r="BI142" s="1987"/>
      <c r="BJ142" s="1987"/>
      <c r="BK142" s="1987"/>
      <c r="BL142" s="1987"/>
      <c r="BM142" s="1987"/>
      <c r="BN142" s="1987"/>
      <c r="BO142" s="1987"/>
      <c r="BP142" s="1974"/>
      <c r="BQ142" s="1974"/>
      <c r="BR142" s="1974"/>
      <c r="BS142" s="1974"/>
      <c r="BT142" s="1974"/>
      <c r="BU142" s="1974"/>
      <c r="BV142" s="1974"/>
      <c r="BW142" s="1974"/>
      <c r="BX142" s="1974"/>
      <c r="BY142" s="1974"/>
      <c r="BZ142" s="1974"/>
      <c r="CA142" s="1974"/>
      <c r="CB142" s="1974"/>
      <c r="CC142" s="1974"/>
      <c r="CD142" s="1974"/>
      <c r="CE142" s="1974"/>
    </row>
    <row r="143" spans="1:83" s="1414" customFormat="1" ht="33.75" customHeight="1">
      <c r="A143" s="1849" t="s">
        <v>239</v>
      </c>
      <c r="B143" s="1593" t="s">
        <v>601</v>
      </c>
      <c r="C143" s="1850"/>
      <c r="D143" s="1850" t="s">
        <v>50</v>
      </c>
      <c r="E143" s="1850"/>
      <c r="F143" s="1274"/>
      <c r="G143" s="1851">
        <v>2.5</v>
      </c>
      <c r="H143" s="1808">
        <f>G143*30</f>
        <v>75</v>
      </c>
      <c r="I143" s="1852">
        <f t="shared" si="24"/>
        <v>45</v>
      </c>
      <c r="J143" s="1808">
        <v>30</v>
      </c>
      <c r="K143" s="1787">
        <v>15</v>
      </c>
      <c r="L143" s="1787"/>
      <c r="M143" s="1853">
        <f t="shared" si="25"/>
        <v>30</v>
      </c>
      <c r="N143" s="1519"/>
      <c r="O143" s="1519"/>
      <c r="P143" s="1519"/>
      <c r="Q143" s="1267">
        <v>3</v>
      </c>
      <c r="R143" s="1519"/>
      <c r="S143" s="1519"/>
      <c r="T143" s="1519"/>
      <c r="U143" s="1519"/>
      <c r="V143" s="1519"/>
      <c r="W143" s="1519"/>
      <c r="X143" s="1519"/>
      <c r="Y143" s="1519"/>
      <c r="Z143" s="1352"/>
      <c r="AA143" s="1352">
        <v>2</v>
      </c>
      <c r="AB143" s="1352"/>
      <c r="AC143" s="1352">
        <f>I143/H143</f>
        <v>0.6</v>
      </c>
      <c r="AD143" s="1352"/>
      <c r="AE143" s="1352"/>
      <c r="AF143" s="1352"/>
      <c r="AG143" s="1352"/>
      <c r="AH143" s="1352"/>
      <c r="AI143" s="1352"/>
      <c r="AJ143" s="1352"/>
      <c r="AK143" s="1978">
        <v>2</v>
      </c>
      <c r="AL143" s="1977">
        <f>SUMIF($AK141:$AK171,AL141,$G141:$G171)</f>
        <v>2.5</v>
      </c>
      <c r="AM143" s="1977">
        <f>SUMIF($AK141:$AK171,AM141,$G141:$G171)</f>
        <v>13</v>
      </c>
      <c r="AN143" s="1977">
        <f>SUMIF($AK141:$AK171,AN141,$G141:$G171)</f>
        <v>18</v>
      </c>
      <c r="AO143" s="1977">
        <f>SUMIF($AK141:$AK171,AO141,$G141:$G171)</f>
        <v>5.5</v>
      </c>
      <c r="AP143" s="1977">
        <f>SUM(AL143:AO143)</f>
        <v>39</v>
      </c>
      <c r="AQ143" s="1357"/>
      <c r="AR143" s="1357"/>
      <c r="AS143" s="1357"/>
      <c r="AT143" s="1357"/>
      <c r="AU143" s="1357"/>
      <c r="AV143" s="1357"/>
      <c r="AW143" s="1357"/>
      <c r="AX143" s="1973"/>
      <c r="AY143" s="1973"/>
      <c r="AZ143" s="1973"/>
      <c r="BA143" s="1973"/>
      <c r="BB143" s="1973"/>
      <c r="BC143" s="1973"/>
      <c r="BD143" s="1973"/>
      <c r="BE143" s="1973"/>
      <c r="BF143" s="1973"/>
      <c r="BG143" s="1973"/>
      <c r="BH143" s="1973"/>
      <c r="BI143" s="1973"/>
      <c r="BJ143" s="1973"/>
      <c r="BK143" s="1973"/>
      <c r="BL143" s="1973"/>
      <c r="BM143" s="1973"/>
      <c r="BN143" s="1973"/>
      <c r="BO143" s="1973"/>
      <c r="BP143" s="1973"/>
      <c r="BQ143" s="1973"/>
      <c r="BR143" s="1973"/>
      <c r="BS143" s="1973"/>
      <c r="BT143" s="1973"/>
      <c r="BU143" s="1973"/>
      <c r="BV143" s="1973"/>
      <c r="BW143" s="1973"/>
      <c r="BX143" s="1973"/>
      <c r="BY143" s="1973"/>
      <c r="BZ143" s="1973"/>
      <c r="CA143" s="1973"/>
      <c r="CB143" s="1973"/>
      <c r="CC143" s="1973"/>
      <c r="CD143" s="1973"/>
      <c r="CE143" s="1973"/>
    </row>
    <row r="144" spans="1:83" s="1415" customFormat="1" ht="39" customHeight="1">
      <c r="A144" s="1849" t="s">
        <v>563</v>
      </c>
      <c r="B144" s="1854" t="s">
        <v>602</v>
      </c>
      <c r="C144" s="1267"/>
      <c r="D144" s="1855" t="s">
        <v>550</v>
      </c>
      <c r="E144" s="1855"/>
      <c r="F144" s="1856"/>
      <c r="G144" s="1857">
        <v>2</v>
      </c>
      <c r="H144" s="1858">
        <f>G144*30</f>
        <v>60</v>
      </c>
      <c r="I144" s="1859">
        <f t="shared" si="24"/>
        <v>30</v>
      </c>
      <c r="J144" s="1267"/>
      <c r="K144" s="1267"/>
      <c r="L144" s="1267">
        <v>30</v>
      </c>
      <c r="M144" s="1267">
        <f t="shared" si="25"/>
        <v>30</v>
      </c>
      <c r="N144" s="1857"/>
      <c r="O144" s="1267"/>
      <c r="P144" s="1267" t="s">
        <v>390</v>
      </c>
      <c r="Q144" s="1267"/>
      <c r="R144" s="1267"/>
      <c r="S144" s="1267"/>
      <c r="T144" s="1267"/>
      <c r="U144" s="1267"/>
      <c r="V144" s="1267"/>
      <c r="W144" s="1267"/>
      <c r="X144" s="1267"/>
      <c r="Y144" s="1267"/>
      <c r="Z144" s="1345"/>
      <c r="AA144" s="1346"/>
      <c r="AB144" s="1346"/>
      <c r="AC144" s="1346"/>
      <c r="AD144" s="1346"/>
      <c r="AE144" s="1346"/>
      <c r="AF144" s="1346"/>
      <c r="AG144" s="1346"/>
      <c r="AH144" s="1346"/>
      <c r="AI144" s="1346"/>
      <c r="AJ144" s="1346"/>
      <c r="AK144" s="1979"/>
      <c r="AL144" s="1348"/>
      <c r="AM144" s="1348"/>
      <c r="AN144" s="1348"/>
      <c r="AO144" s="1348"/>
      <c r="AP144" s="1348"/>
      <c r="AQ144" s="1348"/>
      <c r="AR144" s="1348"/>
      <c r="AS144" s="1348"/>
      <c r="AT144" s="2993" t="s">
        <v>529</v>
      </c>
      <c r="AU144" s="2993"/>
      <c r="AV144" s="1350">
        <v>2</v>
      </c>
      <c r="AW144" s="1351" t="s">
        <v>533</v>
      </c>
      <c r="AX144" s="1974"/>
      <c r="AY144" s="1974"/>
      <c r="AZ144" s="1974"/>
      <c r="BA144" s="1974"/>
      <c r="BB144" s="1974"/>
      <c r="BC144" s="1974"/>
      <c r="BD144" s="1974"/>
      <c r="BE144" s="1974"/>
      <c r="BF144" s="1974"/>
      <c r="BG144" s="1974"/>
      <c r="BH144" s="1974"/>
      <c r="BI144" s="1974"/>
      <c r="BJ144" s="1974"/>
      <c r="BK144" s="1974"/>
      <c r="BL144" s="1974"/>
      <c r="BM144" s="1974"/>
      <c r="BN144" s="1974"/>
      <c r="BO144" s="1974"/>
      <c r="BP144" s="1974"/>
      <c r="BQ144" s="1974"/>
      <c r="BR144" s="1974"/>
      <c r="BS144" s="1974"/>
      <c r="BT144" s="1974"/>
      <c r="BU144" s="1974"/>
      <c r="BV144" s="1974"/>
      <c r="BW144" s="1974"/>
      <c r="BX144" s="1974"/>
      <c r="BY144" s="1974"/>
      <c r="BZ144" s="1974"/>
      <c r="CA144" s="1974"/>
      <c r="CB144" s="1974"/>
      <c r="CC144" s="1974"/>
      <c r="CD144" s="1974"/>
      <c r="CE144" s="1974"/>
    </row>
    <row r="145" spans="1:83" s="1349" customFormat="1" ht="39.75" customHeight="1">
      <c r="A145" s="1849" t="s">
        <v>564</v>
      </c>
      <c r="B145" s="1832" t="s">
        <v>365</v>
      </c>
      <c r="C145" s="1267"/>
      <c r="D145" s="1855" t="s">
        <v>50</v>
      </c>
      <c r="E145" s="1855"/>
      <c r="F145" s="1856"/>
      <c r="G145" s="1857">
        <v>2</v>
      </c>
      <c r="H145" s="1858">
        <f>G145*30</f>
        <v>60</v>
      </c>
      <c r="I145" s="1859">
        <f t="shared" si="24"/>
        <v>30</v>
      </c>
      <c r="J145" s="1267"/>
      <c r="K145" s="1267"/>
      <c r="L145" s="1267">
        <v>30</v>
      </c>
      <c r="M145" s="1267">
        <f t="shared" si="25"/>
        <v>30</v>
      </c>
      <c r="N145" s="1857"/>
      <c r="O145" s="1267"/>
      <c r="P145" s="1267"/>
      <c r="Q145" s="1267">
        <v>2</v>
      </c>
      <c r="R145" s="1267"/>
      <c r="S145" s="1267"/>
      <c r="T145" s="1267"/>
      <c r="U145" s="1267"/>
      <c r="V145" s="1267"/>
      <c r="W145" s="1267"/>
      <c r="X145" s="1267"/>
      <c r="Y145" s="1267"/>
      <c r="Z145" s="1345"/>
      <c r="AA145" s="1346">
        <v>2</v>
      </c>
      <c r="AB145" s="1346"/>
      <c r="AC145" s="1347">
        <f>I145/H145</f>
        <v>0.5</v>
      </c>
      <c r="AD145" s="1346"/>
      <c r="AE145" s="1346"/>
      <c r="AF145" s="1346"/>
      <c r="AG145" s="1346"/>
      <c r="AH145" s="1346"/>
      <c r="AI145" s="1346"/>
      <c r="AJ145" s="1346"/>
      <c r="AK145" s="1400">
        <v>2</v>
      </c>
      <c r="AL145" s="1402"/>
      <c r="AM145" s="1402"/>
      <c r="AN145" s="1402"/>
      <c r="AO145" s="1402"/>
      <c r="AP145" s="1402"/>
      <c r="AQ145" s="1402"/>
      <c r="AR145" s="1348"/>
      <c r="AS145" s="1348"/>
      <c r="AT145" s="1348"/>
      <c r="AU145" s="1348"/>
      <c r="AV145" s="1348"/>
      <c r="AW145" s="1348"/>
      <c r="BP145" s="1974"/>
      <c r="BQ145" s="1974"/>
      <c r="BR145" s="1974"/>
      <c r="BS145" s="1974"/>
      <c r="BT145" s="1974"/>
      <c r="BU145" s="1974"/>
      <c r="BV145" s="1974"/>
      <c r="BW145" s="1974"/>
      <c r="BX145" s="1974"/>
      <c r="BY145" s="1974"/>
      <c r="BZ145" s="1974"/>
      <c r="CA145" s="1974"/>
      <c r="CB145" s="1974"/>
      <c r="CC145" s="1974"/>
      <c r="CD145" s="1974"/>
      <c r="CE145" s="1974"/>
    </row>
    <row r="146" spans="1:83" s="1349" customFormat="1" ht="40.5" customHeight="1">
      <c r="A146" s="1849" t="s">
        <v>565</v>
      </c>
      <c r="B146" s="1832" t="s">
        <v>368</v>
      </c>
      <c r="C146" s="1267"/>
      <c r="D146" s="1267" t="s">
        <v>322</v>
      </c>
      <c r="E146" s="1267"/>
      <c r="F146" s="1763"/>
      <c r="G146" s="1860">
        <v>2</v>
      </c>
      <c r="H146" s="1853">
        <v>60</v>
      </c>
      <c r="I146" s="1859">
        <f t="shared" si="24"/>
        <v>30</v>
      </c>
      <c r="J146" s="1861">
        <v>15</v>
      </c>
      <c r="K146" s="1267">
        <v>15</v>
      </c>
      <c r="L146" s="1267"/>
      <c r="M146" s="1267">
        <f t="shared" si="25"/>
        <v>30</v>
      </c>
      <c r="N146" s="1267"/>
      <c r="O146" s="1267"/>
      <c r="P146" s="1267"/>
      <c r="Q146" s="1267" t="s">
        <v>391</v>
      </c>
      <c r="R146" s="1267"/>
      <c r="S146" s="1267"/>
      <c r="T146" s="1267"/>
      <c r="U146" s="1267"/>
      <c r="V146" s="1267"/>
      <c r="W146" s="1267"/>
      <c r="X146" s="1267"/>
      <c r="Y146" s="1267"/>
      <c r="Z146" s="1346"/>
      <c r="AA146" s="1346"/>
      <c r="AB146" s="1346"/>
      <c r="AC146" s="1346"/>
      <c r="AD146" s="1346"/>
      <c r="AE146" s="1346"/>
      <c r="AF146" s="1346"/>
      <c r="AG146" s="1346"/>
      <c r="AH146" s="1346"/>
      <c r="AI146" s="1346"/>
      <c r="AJ146" s="1346"/>
      <c r="AK146" s="1400"/>
      <c r="AL146" s="1402"/>
      <c r="AM146" s="1402"/>
      <c r="AN146" s="1402"/>
      <c r="AO146" s="1402"/>
      <c r="AP146" s="1402"/>
      <c r="AQ146" s="1402"/>
      <c r="AR146" s="1348"/>
      <c r="AS146" s="1348"/>
      <c r="AT146" s="2994" t="s">
        <v>540</v>
      </c>
      <c r="AU146" s="2994"/>
      <c r="AV146" s="1350">
        <v>2</v>
      </c>
      <c r="AW146" s="1351" t="s">
        <v>541</v>
      </c>
      <c r="BP146" s="1974"/>
      <c r="BQ146" s="1974"/>
      <c r="BR146" s="1974"/>
      <c r="BS146" s="1974"/>
      <c r="BT146" s="1974"/>
      <c r="BU146" s="1974"/>
      <c r="BV146" s="1974"/>
      <c r="BW146" s="1974"/>
      <c r="BX146" s="1974"/>
      <c r="BY146" s="1974"/>
      <c r="BZ146" s="1974"/>
      <c r="CA146" s="1974"/>
      <c r="CB146" s="1974"/>
      <c r="CC146" s="1974"/>
      <c r="CD146" s="1974"/>
      <c r="CE146" s="1974"/>
    </row>
    <row r="147" spans="1:83" s="1349" customFormat="1" ht="30" customHeight="1">
      <c r="A147" s="1849" t="s">
        <v>566</v>
      </c>
      <c r="B147" s="1593" t="s">
        <v>87</v>
      </c>
      <c r="C147" s="1267"/>
      <c r="D147" s="1267"/>
      <c r="E147" s="1267"/>
      <c r="F147" s="1763"/>
      <c r="G147" s="1851">
        <v>4.5</v>
      </c>
      <c r="H147" s="1853">
        <f>G147*30</f>
        <v>135</v>
      </c>
      <c r="I147" s="1858">
        <f>I148+I149</f>
        <v>81</v>
      </c>
      <c r="J147" s="1858">
        <f>J148+J149</f>
        <v>48</v>
      </c>
      <c r="K147" s="1858">
        <f>K148+K149</f>
        <v>33</v>
      </c>
      <c r="L147" s="1858"/>
      <c r="M147" s="1858">
        <f>M148+M149</f>
        <v>54</v>
      </c>
      <c r="N147" s="1267"/>
      <c r="O147" s="1267"/>
      <c r="P147" s="1267"/>
      <c r="Q147" s="1267"/>
      <c r="R147" s="1267"/>
      <c r="S147" s="1267"/>
      <c r="T147" s="1267"/>
      <c r="U147" s="1267"/>
      <c r="V147" s="1267"/>
      <c r="W147" s="1267"/>
      <c r="X147" s="1267"/>
      <c r="Y147" s="1267"/>
      <c r="Z147" s="1346"/>
      <c r="AA147" s="1346"/>
      <c r="AB147" s="1346"/>
      <c r="AC147" s="1346"/>
      <c r="AD147" s="1346"/>
      <c r="AE147" s="1346"/>
      <c r="AF147" s="1346"/>
      <c r="AG147" s="1346"/>
      <c r="AH147" s="1346"/>
      <c r="AI147" s="1346"/>
      <c r="AJ147" s="1346"/>
      <c r="AK147" s="1400"/>
      <c r="AL147" s="1402"/>
      <c r="AM147" s="1402"/>
      <c r="AN147" s="1402"/>
      <c r="AO147" s="1402"/>
      <c r="AP147" s="1402"/>
      <c r="AQ147" s="1402"/>
      <c r="AR147" s="1348"/>
      <c r="AS147" s="1348"/>
      <c r="AT147" s="1348"/>
      <c r="AU147" s="1348"/>
      <c r="AV147" s="1348"/>
      <c r="AW147" s="1348"/>
      <c r="BP147" s="1974"/>
      <c r="BQ147" s="1974"/>
      <c r="BR147" s="1974"/>
      <c r="BS147" s="1974"/>
      <c r="BT147" s="1974"/>
      <c r="BU147" s="1974"/>
      <c r="BV147" s="1974"/>
      <c r="BW147" s="1974"/>
      <c r="BX147" s="1974"/>
      <c r="BY147" s="1974"/>
      <c r="BZ147" s="1974"/>
      <c r="CA147" s="1974"/>
      <c r="CB147" s="1974"/>
      <c r="CC147" s="1974"/>
      <c r="CD147" s="1974"/>
      <c r="CE147" s="1974"/>
    </row>
    <row r="148" spans="1:83" s="1349" customFormat="1" ht="32.25" customHeight="1">
      <c r="A148" s="1849" t="s">
        <v>567</v>
      </c>
      <c r="B148" s="1785" t="s">
        <v>366</v>
      </c>
      <c r="C148" s="1267"/>
      <c r="D148" s="1267">
        <v>3</v>
      </c>
      <c r="E148" s="1267"/>
      <c r="F148" s="1763"/>
      <c r="G148" s="1860">
        <v>2.5</v>
      </c>
      <c r="H148" s="1853">
        <f>G148*30</f>
        <v>75</v>
      </c>
      <c r="I148" s="1859">
        <f>J148+K148+L148</f>
        <v>45</v>
      </c>
      <c r="J148" s="1861">
        <v>30</v>
      </c>
      <c r="K148" s="1267">
        <v>15</v>
      </c>
      <c r="L148" s="1267"/>
      <c r="M148" s="1267">
        <f>H148-I148</f>
        <v>30</v>
      </c>
      <c r="N148" s="1267"/>
      <c r="O148" s="1267"/>
      <c r="P148" s="1267"/>
      <c r="Q148" s="1267">
        <v>3</v>
      </c>
      <c r="R148" s="1267"/>
      <c r="S148" s="1267"/>
      <c r="T148" s="1267"/>
      <c r="U148" s="1267"/>
      <c r="V148" s="1267"/>
      <c r="W148" s="1267"/>
      <c r="X148" s="1267"/>
      <c r="Y148" s="1267"/>
      <c r="Z148" s="1346"/>
      <c r="AA148" s="1346">
        <v>2</v>
      </c>
      <c r="AB148" s="1346"/>
      <c r="AC148" s="1347">
        <f>I148/H148</f>
        <v>0.6</v>
      </c>
      <c r="AD148" s="1346"/>
      <c r="AE148" s="1346"/>
      <c r="AF148" s="1346"/>
      <c r="AG148" s="1346"/>
      <c r="AH148" s="1346"/>
      <c r="AI148" s="1346"/>
      <c r="AJ148" s="1346"/>
      <c r="AK148" s="1979">
        <v>2</v>
      </c>
      <c r="AL148" s="1348"/>
      <c r="AM148" s="1348"/>
      <c r="AN148" s="1348"/>
      <c r="AO148" s="1348"/>
      <c r="AP148" s="1348"/>
      <c r="AQ148" s="1348"/>
      <c r="AR148" s="1348"/>
      <c r="AS148" s="1348"/>
      <c r="AT148" s="3004" t="s">
        <v>534</v>
      </c>
      <c r="AU148" s="3004"/>
      <c r="AV148" s="1350">
        <v>2.5</v>
      </c>
      <c r="AW148" s="1348"/>
      <c r="AX148" s="1974"/>
      <c r="AY148" s="1974"/>
      <c r="AZ148" s="1974"/>
      <c r="BA148" s="1974"/>
      <c r="BB148" s="1974"/>
      <c r="BC148" s="1974"/>
      <c r="BD148" s="1974"/>
      <c r="BE148" s="1974"/>
      <c r="BF148" s="1974"/>
      <c r="BG148" s="1974"/>
      <c r="BH148" s="1974"/>
      <c r="BI148" s="1974"/>
      <c r="BJ148" s="1974"/>
      <c r="BK148" s="1974"/>
      <c r="BL148" s="1974"/>
      <c r="BM148" s="1974"/>
      <c r="BN148" s="1974"/>
      <c r="BO148" s="1974"/>
      <c r="BP148" s="1974"/>
      <c r="BQ148" s="1974"/>
      <c r="BR148" s="1974"/>
      <c r="BS148" s="1974"/>
      <c r="BT148" s="1974"/>
      <c r="BU148" s="1974"/>
      <c r="BV148" s="1974"/>
      <c r="BW148" s="1974"/>
      <c r="BX148" s="1974"/>
      <c r="BY148" s="1974"/>
      <c r="BZ148" s="1974"/>
      <c r="CA148" s="1974"/>
      <c r="CB148" s="1974"/>
      <c r="CC148" s="1974"/>
      <c r="CD148" s="1974"/>
      <c r="CE148" s="1974"/>
    </row>
    <row r="149" spans="1:83" s="1414" customFormat="1" ht="28.5">
      <c r="A149" s="1849" t="s">
        <v>568</v>
      </c>
      <c r="B149" s="1785" t="s">
        <v>367</v>
      </c>
      <c r="C149" s="1267" t="s">
        <v>492</v>
      </c>
      <c r="D149" s="1267"/>
      <c r="E149" s="1267"/>
      <c r="F149" s="1763"/>
      <c r="G149" s="1860">
        <v>2</v>
      </c>
      <c r="H149" s="1853">
        <f>G149*30</f>
        <v>60</v>
      </c>
      <c r="I149" s="1859">
        <f>J149+K149+L149</f>
        <v>36</v>
      </c>
      <c r="J149" s="1861">
        <v>18</v>
      </c>
      <c r="K149" s="1267">
        <v>18</v>
      </c>
      <c r="L149" s="1267"/>
      <c r="M149" s="1267">
        <f>H149-I149</f>
        <v>24</v>
      </c>
      <c r="N149" s="1267"/>
      <c r="O149" s="1267"/>
      <c r="P149" s="1267"/>
      <c r="Q149" s="1267"/>
      <c r="R149" s="1267">
        <v>4</v>
      </c>
      <c r="S149" s="1267"/>
      <c r="T149" s="1267"/>
      <c r="U149" s="1267"/>
      <c r="V149" s="1267"/>
      <c r="W149" s="1267"/>
      <c r="X149" s="1267"/>
      <c r="Y149" s="1267"/>
      <c r="Z149" s="1356"/>
      <c r="AA149" s="1356">
        <v>2</v>
      </c>
      <c r="AB149" s="1356"/>
      <c r="AC149" s="1352">
        <f>I149/H149</f>
        <v>0.6</v>
      </c>
      <c r="AD149" s="1356"/>
      <c r="AE149" s="1356"/>
      <c r="AF149" s="1356"/>
      <c r="AG149" s="1356"/>
      <c r="AH149" s="1356"/>
      <c r="AI149" s="1356"/>
      <c r="AJ149" s="1356"/>
      <c r="AK149" s="1980">
        <v>2</v>
      </c>
      <c r="AL149" s="1357"/>
      <c r="AM149" s="1357"/>
      <c r="AN149" s="1357"/>
      <c r="AO149" s="1357"/>
      <c r="AP149" s="1357"/>
      <c r="AQ149" s="1357"/>
      <c r="AR149" s="1357"/>
      <c r="AS149" s="1357"/>
      <c r="AT149" s="1357"/>
      <c r="AU149" s="1357"/>
      <c r="AV149" s="1357"/>
      <c r="AW149" s="1357"/>
      <c r="AX149" s="1973"/>
      <c r="AY149" s="1973"/>
      <c r="AZ149" s="1973"/>
      <c r="BA149" s="1973"/>
      <c r="BB149" s="1973"/>
      <c r="BC149" s="1973"/>
      <c r="BD149" s="1973"/>
      <c r="BE149" s="1973"/>
      <c r="BF149" s="1973"/>
      <c r="BG149" s="1973"/>
      <c r="BH149" s="1973"/>
      <c r="BI149" s="1973"/>
      <c r="BJ149" s="1973"/>
      <c r="BK149" s="1973"/>
      <c r="BL149" s="1973"/>
      <c r="BM149" s="1973"/>
      <c r="BN149" s="1973"/>
      <c r="BO149" s="1973"/>
      <c r="BP149" s="1973"/>
      <c r="BQ149" s="1973"/>
      <c r="BR149" s="1973"/>
      <c r="BS149" s="1973"/>
      <c r="BT149" s="1973"/>
      <c r="BU149" s="1973"/>
      <c r="BV149" s="1973"/>
      <c r="BW149" s="1973"/>
      <c r="BX149" s="1973"/>
      <c r="BY149" s="1973"/>
      <c r="BZ149" s="1973"/>
      <c r="CA149" s="1973"/>
      <c r="CB149" s="1973"/>
      <c r="CC149" s="1973"/>
      <c r="CD149" s="1973"/>
      <c r="CE149" s="1973"/>
    </row>
    <row r="150" spans="1:83" s="1349" customFormat="1" ht="43.5" customHeight="1">
      <c r="A150" s="1862" t="s">
        <v>569</v>
      </c>
      <c r="B150" s="1830" t="s">
        <v>535</v>
      </c>
      <c r="C150" s="1510"/>
      <c r="D150" s="1510"/>
      <c r="E150" s="1510"/>
      <c r="F150" s="1863"/>
      <c r="G150" s="1864">
        <v>2</v>
      </c>
      <c r="H150" s="1865">
        <f>H151+H152</f>
        <v>60</v>
      </c>
      <c r="I150" s="1865">
        <f>I151+I152</f>
        <v>36</v>
      </c>
      <c r="J150" s="1865">
        <f>J151+J152</f>
        <v>18</v>
      </c>
      <c r="K150" s="1865">
        <f>K151+K152</f>
        <v>18</v>
      </c>
      <c r="L150" s="1865"/>
      <c r="M150" s="1865">
        <f>M151+M152</f>
        <v>24</v>
      </c>
      <c r="N150" s="1510"/>
      <c r="O150" s="1510"/>
      <c r="P150" s="1510"/>
      <c r="Q150" s="1510"/>
      <c r="R150" s="1510"/>
      <c r="S150" s="1510"/>
      <c r="T150" s="1510"/>
      <c r="U150" s="1510"/>
      <c r="V150" s="1510"/>
      <c r="W150" s="1510"/>
      <c r="X150" s="1510"/>
      <c r="Y150" s="1511"/>
      <c r="Z150" s="1346"/>
      <c r="AA150" s="1346"/>
      <c r="AB150" s="1346"/>
      <c r="AC150" s="1347"/>
      <c r="AD150" s="1346"/>
      <c r="AE150" s="1346"/>
      <c r="AF150" s="1346"/>
      <c r="AG150" s="1346"/>
      <c r="AH150" s="1346"/>
      <c r="AI150" s="1346"/>
      <c r="AJ150" s="1346"/>
      <c r="AK150" s="1400"/>
      <c r="AL150" s="1402"/>
      <c r="AM150" s="1402"/>
      <c r="AN150" s="1402"/>
      <c r="AO150" s="1402"/>
      <c r="AP150" s="1402"/>
      <c r="AQ150" s="1402"/>
      <c r="AR150" s="1348"/>
      <c r="AS150" s="1348"/>
      <c r="AT150" s="2994" t="s">
        <v>536</v>
      </c>
      <c r="AU150" s="2994"/>
      <c r="AV150" s="1350">
        <v>2</v>
      </c>
      <c r="AW150" s="1351" t="s">
        <v>537</v>
      </c>
      <c r="BP150" s="1974"/>
      <c r="BQ150" s="1974"/>
      <c r="BR150" s="1974"/>
      <c r="BS150" s="1974"/>
      <c r="BT150" s="1974"/>
      <c r="BU150" s="1974"/>
      <c r="BV150" s="1974"/>
      <c r="BW150" s="1974"/>
      <c r="BX150" s="1974"/>
      <c r="BY150" s="1974"/>
      <c r="BZ150" s="1974"/>
      <c r="CA150" s="1974"/>
      <c r="CB150" s="1974"/>
      <c r="CC150" s="1974"/>
      <c r="CD150" s="1974"/>
      <c r="CE150" s="1974"/>
    </row>
    <row r="151" spans="1:83" s="1349" customFormat="1" ht="42.75" customHeight="1">
      <c r="A151" s="1866" t="s">
        <v>570</v>
      </c>
      <c r="B151" s="1832" t="s">
        <v>538</v>
      </c>
      <c r="C151" s="1850"/>
      <c r="D151" s="1850"/>
      <c r="E151" s="1850"/>
      <c r="F151" s="1274"/>
      <c r="G151" s="1851">
        <v>1</v>
      </c>
      <c r="H151" s="1808">
        <f aca="true" t="shared" si="26" ref="H151:H156">G151*30</f>
        <v>30</v>
      </c>
      <c r="I151" s="1852">
        <f aca="true" t="shared" si="27" ref="I151:I171">J151+K151+L151</f>
        <v>18</v>
      </c>
      <c r="J151" s="1808">
        <v>9</v>
      </c>
      <c r="K151" s="1787">
        <v>9</v>
      </c>
      <c r="L151" s="1787"/>
      <c r="M151" s="1853">
        <f aca="true" t="shared" si="28" ref="M151:M171">H151-I151</f>
        <v>12</v>
      </c>
      <c r="N151" s="1519"/>
      <c r="O151" s="1519"/>
      <c r="P151" s="1519"/>
      <c r="Q151" s="1519"/>
      <c r="R151" s="1519" t="s">
        <v>319</v>
      </c>
      <c r="S151" s="1267"/>
      <c r="T151" s="1267"/>
      <c r="U151" s="1267"/>
      <c r="V151" s="1267"/>
      <c r="W151" s="1267"/>
      <c r="X151" s="1267"/>
      <c r="Y151" s="1867"/>
      <c r="Z151" s="1346"/>
      <c r="AA151" s="1346"/>
      <c r="AB151" s="1346"/>
      <c r="AC151" s="1346"/>
      <c r="AD151" s="1346"/>
      <c r="AE151" s="1346"/>
      <c r="AF151" s="1346"/>
      <c r="AG151" s="1346"/>
      <c r="AH151" s="1346"/>
      <c r="AI151" s="1346"/>
      <c r="AJ151" s="1346"/>
      <c r="AK151" s="1400"/>
      <c r="AL151" s="1402"/>
      <c r="AM151" s="1402"/>
      <c r="AN151" s="1402"/>
      <c r="AO151" s="1402"/>
      <c r="AP151" s="1402"/>
      <c r="AQ151" s="1402"/>
      <c r="AR151" s="1348"/>
      <c r="AS151" s="1348"/>
      <c r="AT151" s="1348"/>
      <c r="AU151" s="1348"/>
      <c r="AV151" s="1348"/>
      <c r="AW151" s="1348"/>
      <c r="BP151" s="1974"/>
      <c r="BQ151" s="1974"/>
      <c r="BR151" s="1974"/>
      <c r="BS151" s="1974"/>
      <c r="BT151" s="1974"/>
      <c r="BU151" s="1974"/>
      <c r="BV151" s="1974"/>
      <c r="BW151" s="1974"/>
      <c r="BX151" s="1974"/>
      <c r="BY151" s="1974"/>
      <c r="BZ151" s="1974"/>
      <c r="CA151" s="1974"/>
      <c r="CB151" s="1974"/>
      <c r="CC151" s="1974"/>
      <c r="CD151" s="1974"/>
      <c r="CE151" s="1974"/>
    </row>
    <row r="152" spans="1:83" s="1349" customFormat="1" ht="39.75" customHeight="1" thickBot="1">
      <c r="A152" s="1868" t="s">
        <v>571</v>
      </c>
      <c r="B152" s="1869" t="s">
        <v>539</v>
      </c>
      <c r="C152" s="1870" t="s">
        <v>503</v>
      </c>
      <c r="D152" s="1870"/>
      <c r="E152" s="1870"/>
      <c r="F152" s="1871"/>
      <c r="G152" s="1727">
        <v>1</v>
      </c>
      <c r="H152" s="1872">
        <f t="shared" si="26"/>
        <v>30</v>
      </c>
      <c r="I152" s="1873">
        <f t="shared" si="27"/>
        <v>18</v>
      </c>
      <c r="J152" s="1872">
        <v>9</v>
      </c>
      <c r="K152" s="1874">
        <v>9</v>
      </c>
      <c r="L152" s="1874"/>
      <c r="M152" s="1875">
        <f t="shared" si="28"/>
        <v>12</v>
      </c>
      <c r="N152" s="1731"/>
      <c r="O152" s="1731"/>
      <c r="P152" s="1731"/>
      <c r="Q152" s="1731"/>
      <c r="R152" s="1731"/>
      <c r="S152" s="1731" t="s">
        <v>319</v>
      </c>
      <c r="T152" s="1876"/>
      <c r="U152" s="1876"/>
      <c r="V152" s="1876"/>
      <c r="W152" s="1876"/>
      <c r="X152" s="1876"/>
      <c r="Y152" s="1877"/>
      <c r="Z152" s="1346"/>
      <c r="AA152" s="1346"/>
      <c r="AB152" s="1346"/>
      <c r="AC152" s="1346"/>
      <c r="AD152" s="1346"/>
      <c r="AE152" s="1346"/>
      <c r="AF152" s="1346"/>
      <c r="AG152" s="1346"/>
      <c r="AH152" s="1346"/>
      <c r="AI152" s="1346"/>
      <c r="AJ152" s="1346"/>
      <c r="AK152" s="1400"/>
      <c r="AL152" s="1402"/>
      <c r="AM152" s="1402"/>
      <c r="AN152" s="1402"/>
      <c r="AO152" s="1402"/>
      <c r="AP152" s="1402"/>
      <c r="AQ152" s="1402"/>
      <c r="AR152" s="1348"/>
      <c r="AS152" s="1348"/>
      <c r="AT152" s="1348"/>
      <c r="AU152" s="1348"/>
      <c r="AV152" s="1348"/>
      <c r="AW152" s="1348"/>
      <c r="BP152" s="1974"/>
      <c r="BQ152" s="1974"/>
      <c r="BR152" s="1974"/>
      <c r="BS152" s="1974"/>
      <c r="BT152" s="1974"/>
      <c r="BU152" s="1974"/>
      <c r="BV152" s="1974"/>
      <c r="BW152" s="1974"/>
      <c r="BX152" s="1974"/>
      <c r="BY152" s="1974"/>
      <c r="BZ152" s="1974"/>
      <c r="CA152" s="1974"/>
      <c r="CB152" s="1974"/>
      <c r="CC152" s="1974"/>
      <c r="CD152" s="1974"/>
      <c r="CE152" s="1974"/>
    </row>
    <row r="153" spans="1:83" s="1414" customFormat="1" ht="48.75" customHeight="1" thickBot="1">
      <c r="A153" s="1878" t="s">
        <v>572</v>
      </c>
      <c r="B153" s="1879" t="s">
        <v>603</v>
      </c>
      <c r="C153" s="1880"/>
      <c r="D153" s="1881" t="s">
        <v>493</v>
      </c>
      <c r="E153" s="1880"/>
      <c r="F153" s="1880"/>
      <c r="G153" s="1882">
        <v>2</v>
      </c>
      <c r="H153" s="1883">
        <f t="shared" si="26"/>
        <v>60</v>
      </c>
      <c r="I153" s="1883">
        <f t="shared" si="27"/>
        <v>36</v>
      </c>
      <c r="J153" s="1884">
        <v>18</v>
      </c>
      <c r="K153" s="1884">
        <v>18</v>
      </c>
      <c r="L153" s="1883"/>
      <c r="M153" s="1885">
        <f t="shared" si="28"/>
        <v>24</v>
      </c>
      <c r="N153" s="1881"/>
      <c r="O153" s="1881"/>
      <c r="P153" s="1881"/>
      <c r="Q153" s="1881"/>
      <c r="R153" s="1881"/>
      <c r="S153" s="1881">
        <v>4</v>
      </c>
      <c r="T153" s="1881"/>
      <c r="U153" s="1881"/>
      <c r="V153" s="1881"/>
      <c r="W153" s="1881"/>
      <c r="X153" s="1881"/>
      <c r="Y153" s="1886"/>
      <c r="Z153" s="1356"/>
      <c r="AA153" s="1356"/>
      <c r="AB153" s="1356"/>
      <c r="AC153" s="1356"/>
      <c r="AD153" s="1356"/>
      <c r="AE153" s="1356"/>
      <c r="AF153" s="1356"/>
      <c r="AG153" s="1356"/>
      <c r="AH153" s="1356"/>
      <c r="AI153" s="1356"/>
      <c r="AJ153" s="1356"/>
      <c r="AK153" s="1356">
        <v>2</v>
      </c>
      <c r="AL153" s="1357"/>
      <c r="AM153" s="1357"/>
      <c r="AN153" s="1357"/>
      <c r="AO153" s="1357"/>
      <c r="AP153" s="1357"/>
      <c r="AQ153" s="1357"/>
      <c r="AR153" s="1357"/>
      <c r="AS153" s="1357"/>
      <c r="AT153" s="3005" t="s">
        <v>558</v>
      </c>
      <c r="AU153" s="3005"/>
      <c r="AV153" s="1358">
        <v>0.5</v>
      </c>
      <c r="AW153" s="1357"/>
      <c r="AX153" s="1973"/>
      <c r="AY153" s="1973"/>
      <c r="AZ153" s="1973"/>
      <c r="BA153" s="1973"/>
      <c r="BB153" s="1973"/>
      <c r="BC153" s="1973"/>
      <c r="BD153" s="1973"/>
      <c r="BE153" s="1973"/>
      <c r="BF153" s="1973"/>
      <c r="BG153" s="1973"/>
      <c r="BH153" s="1973"/>
      <c r="BI153" s="1973"/>
      <c r="BJ153" s="1973"/>
      <c r="BK153" s="1973"/>
      <c r="BL153" s="1973"/>
      <c r="BM153" s="1973"/>
      <c r="BN153" s="1973"/>
      <c r="BO153" s="1973"/>
      <c r="BP153" s="1973"/>
      <c r="BQ153" s="1973"/>
      <c r="BR153" s="1973"/>
      <c r="BS153" s="1973"/>
      <c r="BT153" s="1973"/>
      <c r="BU153" s="1973"/>
      <c r="BV153" s="1973"/>
      <c r="BW153" s="1973"/>
      <c r="BX153" s="1973"/>
      <c r="BY153" s="1973"/>
      <c r="BZ153" s="1973"/>
      <c r="CA153" s="1973"/>
      <c r="CB153" s="1973"/>
      <c r="CC153" s="1973"/>
      <c r="CD153" s="1973"/>
      <c r="CE153" s="1973"/>
    </row>
    <row r="154" spans="1:83" s="1354" customFormat="1" ht="34.5" customHeight="1">
      <c r="A154" s="1536" t="s">
        <v>573</v>
      </c>
      <c r="B154" s="1887" t="s">
        <v>363</v>
      </c>
      <c r="C154" s="1888"/>
      <c r="D154" s="1837"/>
      <c r="E154" s="1888"/>
      <c r="F154" s="1889"/>
      <c r="G154" s="1838">
        <v>5</v>
      </c>
      <c r="H154" s="1839">
        <f t="shared" si="26"/>
        <v>150</v>
      </c>
      <c r="I154" s="1890">
        <f t="shared" si="27"/>
        <v>36</v>
      </c>
      <c r="J154" s="1810">
        <f>SUM(J155:J155)</f>
        <v>18</v>
      </c>
      <c r="K154" s="1810">
        <f>SUM(K155:K155)</f>
        <v>0</v>
      </c>
      <c r="L154" s="1810">
        <f>SUM(L155:L155)</f>
        <v>18</v>
      </c>
      <c r="M154" s="1891">
        <f t="shared" si="28"/>
        <v>114</v>
      </c>
      <c r="N154" s="1809"/>
      <c r="O154" s="1810"/>
      <c r="P154" s="1811"/>
      <c r="Q154" s="1812"/>
      <c r="R154" s="1810"/>
      <c r="S154" s="1811"/>
      <c r="T154" s="1812"/>
      <c r="U154" s="1810"/>
      <c r="V154" s="1813"/>
      <c r="W154" s="1812"/>
      <c r="X154" s="1810"/>
      <c r="Y154" s="1813"/>
      <c r="Z154" s="1367"/>
      <c r="AA154" s="1356"/>
      <c r="AB154" s="1356"/>
      <c r="AC154" s="1356"/>
      <c r="AD154" s="1356"/>
      <c r="AE154" s="1356"/>
      <c r="AF154" s="1356"/>
      <c r="AG154" s="1356"/>
      <c r="AH154" s="1356"/>
      <c r="AI154" s="1356"/>
      <c r="AJ154" s="1356"/>
      <c r="AK154" s="1363"/>
      <c r="AL154" s="1365"/>
      <c r="AM154" s="1365"/>
      <c r="AN154" s="1365"/>
      <c r="AO154" s="1365"/>
      <c r="AP154" s="1365"/>
      <c r="AQ154" s="1365"/>
      <c r="AR154" s="1357"/>
      <c r="AS154" s="1357"/>
      <c r="AT154" s="2965" t="s">
        <v>532</v>
      </c>
      <c r="AU154" s="2965"/>
      <c r="AV154" s="1358">
        <v>2</v>
      </c>
      <c r="AW154" s="1357"/>
      <c r="BP154" s="1973"/>
      <c r="BQ154" s="1973"/>
      <c r="BR154" s="1973"/>
      <c r="BS154" s="1973"/>
      <c r="BT154" s="1973"/>
      <c r="BU154" s="1973"/>
      <c r="BV154" s="1973"/>
      <c r="BW154" s="1973"/>
      <c r="BX154" s="1973"/>
      <c r="BY154" s="1973"/>
      <c r="BZ154" s="1973"/>
      <c r="CA154" s="1973"/>
      <c r="CB154" s="1973"/>
      <c r="CC154" s="1973"/>
      <c r="CD154" s="1973"/>
      <c r="CE154" s="1973"/>
    </row>
    <row r="155" spans="1:83" s="1354" customFormat="1" ht="34.5" customHeight="1" thickBot="1">
      <c r="A155" s="1892" t="s">
        <v>574</v>
      </c>
      <c r="B155" s="1893" t="s">
        <v>333</v>
      </c>
      <c r="C155" s="1894"/>
      <c r="D155" s="1895" t="s">
        <v>493</v>
      </c>
      <c r="E155" s="1896"/>
      <c r="F155" s="1897"/>
      <c r="G155" s="1898">
        <v>2</v>
      </c>
      <c r="H155" s="1872">
        <f t="shared" si="26"/>
        <v>60</v>
      </c>
      <c r="I155" s="1899">
        <f t="shared" si="27"/>
        <v>36</v>
      </c>
      <c r="J155" s="1900">
        <v>18</v>
      </c>
      <c r="K155" s="1900"/>
      <c r="L155" s="1900">
        <v>18</v>
      </c>
      <c r="M155" s="1901">
        <f t="shared" si="28"/>
        <v>24</v>
      </c>
      <c r="N155" s="1902"/>
      <c r="O155" s="1900"/>
      <c r="P155" s="1903"/>
      <c r="Q155" s="1904"/>
      <c r="R155" s="1900"/>
      <c r="S155" s="1903">
        <v>4</v>
      </c>
      <c r="T155" s="1833"/>
      <c r="U155" s="1900"/>
      <c r="V155" s="1905"/>
      <c r="W155" s="1833"/>
      <c r="X155" s="1834"/>
      <c r="Y155" s="1835"/>
      <c r="Z155" s="1367"/>
      <c r="AA155" s="1356">
        <v>2</v>
      </c>
      <c r="AB155" s="1356"/>
      <c r="AC155" s="1352">
        <f>I155/H155</f>
        <v>0.6</v>
      </c>
      <c r="AD155" s="1356"/>
      <c r="AE155" s="1356"/>
      <c r="AF155" s="1356"/>
      <c r="AG155" s="1356"/>
      <c r="AH155" s="1356"/>
      <c r="AI155" s="1356"/>
      <c r="AJ155" s="1356"/>
      <c r="AK155" s="1363">
        <v>2</v>
      </c>
      <c r="AL155" s="1365"/>
      <c r="AM155" s="1365"/>
      <c r="AN155" s="1365"/>
      <c r="AO155" s="1365"/>
      <c r="AP155" s="1365"/>
      <c r="AQ155" s="1365"/>
      <c r="AR155" s="1357"/>
      <c r="AS155" s="1357"/>
      <c r="AT155" s="1357"/>
      <c r="AU155" s="1357"/>
      <c r="AV155" s="1357"/>
      <c r="AW155" s="1357"/>
      <c r="BP155" s="1973"/>
      <c r="BQ155" s="1973"/>
      <c r="BR155" s="1973"/>
      <c r="BS155" s="1973"/>
      <c r="BT155" s="1973"/>
      <c r="BU155" s="1973"/>
      <c r="BV155" s="1973"/>
      <c r="BW155" s="1973"/>
      <c r="BX155" s="1973"/>
      <c r="BY155" s="1973"/>
      <c r="BZ155" s="1973"/>
      <c r="CA155" s="1973"/>
      <c r="CB155" s="1973"/>
      <c r="CC155" s="1973"/>
      <c r="CD155" s="1973"/>
      <c r="CE155" s="1973"/>
    </row>
    <row r="156" spans="1:83" s="1354" customFormat="1" ht="39" customHeight="1" thickBot="1">
      <c r="A156" s="1892" t="s">
        <v>575</v>
      </c>
      <c r="B156" s="1893" t="s">
        <v>333</v>
      </c>
      <c r="C156" s="1894" t="s">
        <v>399</v>
      </c>
      <c r="D156" s="1895"/>
      <c r="E156" s="1896"/>
      <c r="F156" s="1897"/>
      <c r="G156" s="1898">
        <v>3</v>
      </c>
      <c r="H156" s="1872">
        <f t="shared" si="26"/>
        <v>90</v>
      </c>
      <c r="I156" s="1899">
        <f t="shared" si="27"/>
        <v>30</v>
      </c>
      <c r="J156" s="1900">
        <v>15</v>
      </c>
      <c r="K156" s="1900"/>
      <c r="L156" s="1900">
        <v>15</v>
      </c>
      <c r="M156" s="1901">
        <f t="shared" si="28"/>
        <v>60</v>
      </c>
      <c r="N156" s="1902"/>
      <c r="O156" s="1900"/>
      <c r="P156" s="1903"/>
      <c r="Q156" s="1904"/>
      <c r="R156" s="1900"/>
      <c r="S156" s="1903"/>
      <c r="T156" s="1833">
        <v>2</v>
      </c>
      <c r="U156" s="1900"/>
      <c r="V156" s="1905"/>
      <c r="W156" s="1833"/>
      <c r="X156" s="1834"/>
      <c r="Y156" s="1835"/>
      <c r="Z156" s="1372"/>
      <c r="AA156" s="1356">
        <v>3</v>
      </c>
      <c r="AB156" s="1372"/>
      <c r="AC156" s="1372"/>
      <c r="AD156" s="1372"/>
      <c r="AE156" s="1372"/>
      <c r="AF156" s="1372"/>
      <c r="AG156" s="1372"/>
      <c r="AH156" s="1372"/>
      <c r="AI156" s="1372"/>
      <c r="AJ156" s="1372"/>
      <c r="AK156" s="1363">
        <v>3</v>
      </c>
      <c r="AL156" s="1403"/>
      <c r="AM156" s="1403"/>
      <c r="AN156" s="1403"/>
      <c r="AO156" s="1403"/>
      <c r="AP156" s="1403"/>
      <c r="AQ156" s="1403"/>
      <c r="AR156" s="1372"/>
      <c r="AS156" s="1372"/>
      <c r="AT156" s="1372"/>
      <c r="AU156" s="1372"/>
      <c r="AV156" s="1372"/>
      <c r="AW156" s="1372"/>
      <c r="BP156" s="1973"/>
      <c r="BQ156" s="1973"/>
      <c r="BR156" s="1973"/>
      <c r="BS156" s="1973"/>
      <c r="BT156" s="1973"/>
      <c r="BU156" s="1973"/>
      <c r="BV156" s="1973"/>
      <c r="BW156" s="1973"/>
      <c r="BX156" s="1973"/>
      <c r="BY156" s="1973"/>
      <c r="BZ156" s="1973"/>
      <c r="CA156" s="1973"/>
      <c r="CB156" s="1973"/>
      <c r="CC156" s="1973"/>
      <c r="CD156" s="1973"/>
      <c r="CE156" s="1973"/>
    </row>
    <row r="157" spans="1:83" s="1414" customFormat="1" ht="32.25" thickBot="1">
      <c r="A157" s="1433" t="s">
        <v>576</v>
      </c>
      <c r="B157" s="1906" t="s">
        <v>364</v>
      </c>
      <c r="C157" s="1907"/>
      <c r="D157" s="1908" t="s">
        <v>503</v>
      </c>
      <c r="E157" s="1908"/>
      <c r="F157" s="1909"/>
      <c r="G157" s="1910">
        <v>2</v>
      </c>
      <c r="H157" s="1823">
        <v>60</v>
      </c>
      <c r="I157" s="1516">
        <f t="shared" si="27"/>
        <v>36</v>
      </c>
      <c r="J157" s="1435">
        <v>18</v>
      </c>
      <c r="K157" s="1435"/>
      <c r="L157" s="1435">
        <v>18</v>
      </c>
      <c r="M157" s="1779">
        <f t="shared" si="28"/>
        <v>24</v>
      </c>
      <c r="N157" s="1911"/>
      <c r="O157" s="1435"/>
      <c r="P157" s="1443"/>
      <c r="Q157" s="1798"/>
      <c r="R157" s="1435"/>
      <c r="S157" s="1443" t="s">
        <v>320</v>
      </c>
      <c r="T157" s="1798"/>
      <c r="U157" s="1435"/>
      <c r="V157" s="1443"/>
      <c r="W157" s="1798"/>
      <c r="X157" s="1435"/>
      <c r="Y157" s="1799"/>
      <c r="Z157" s="1367"/>
      <c r="AA157" s="1356"/>
      <c r="AB157" s="1356"/>
      <c r="AC157" s="1356"/>
      <c r="AD157" s="1356"/>
      <c r="AE157" s="1356"/>
      <c r="AF157" s="1356"/>
      <c r="AG157" s="1356"/>
      <c r="AH157" s="1356"/>
      <c r="AI157" s="1356"/>
      <c r="AJ157" s="1356"/>
      <c r="AK157" s="1356"/>
      <c r="AL157" s="1357"/>
      <c r="AM157" s="1357"/>
      <c r="AN157" s="1357"/>
      <c r="AO157" s="1357"/>
      <c r="AP157" s="1357"/>
      <c r="AQ157" s="1357"/>
      <c r="AR157" s="1357"/>
      <c r="AS157" s="1357"/>
      <c r="AT157" s="1357"/>
      <c r="AU157" s="1357"/>
      <c r="AV157" s="1357"/>
      <c r="AW157" s="1357"/>
      <c r="AX157" s="1973"/>
      <c r="AY157" s="1973"/>
      <c r="AZ157" s="1973"/>
      <c r="BA157" s="1973"/>
      <c r="BB157" s="1973"/>
      <c r="BC157" s="1973"/>
      <c r="BD157" s="1973"/>
      <c r="BE157" s="1973"/>
      <c r="BF157" s="1973"/>
      <c r="BG157" s="1973"/>
      <c r="BH157" s="1973"/>
      <c r="BI157" s="1973"/>
      <c r="BJ157" s="1973"/>
      <c r="BK157" s="1973"/>
      <c r="BL157" s="1973"/>
      <c r="BM157" s="1973"/>
      <c r="BN157" s="1973"/>
      <c r="BO157" s="1973"/>
      <c r="BP157" s="1973"/>
      <c r="BQ157" s="1973"/>
      <c r="BR157" s="1973"/>
      <c r="BS157" s="1973"/>
      <c r="BT157" s="1973"/>
      <c r="BU157" s="1973"/>
      <c r="BV157" s="1973"/>
      <c r="BW157" s="1973"/>
      <c r="BX157" s="1973"/>
      <c r="BY157" s="1973"/>
      <c r="BZ157" s="1973"/>
      <c r="CA157" s="1973"/>
      <c r="CB157" s="1973"/>
      <c r="CC157" s="1973"/>
      <c r="CD157" s="1973"/>
      <c r="CE157" s="1973"/>
    </row>
    <row r="158" spans="1:83" s="1415" customFormat="1" ht="39" customHeight="1" thickBot="1">
      <c r="A158" s="1912" t="s">
        <v>577</v>
      </c>
      <c r="B158" s="1913" t="s">
        <v>486</v>
      </c>
      <c r="C158" s="1914" t="s">
        <v>399</v>
      </c>
      <c r="D158" s="1895"/>
      <c r="E158" s="1895"/>
      <c r="F158" s="1915"/>
      <c r="G158" s="1916">
        <v>3</v>
      </c>
      <c r="H158" s="1917">
        <v>90</v>
      </c>
      <c r="I158" s="1899">
        <f t="shared" si="27"/>
        <v>30</v>
      </c>
      <c r="J158" s="1900">
        <v>15</v>
      </c>
      <c r="K158" s="1900">
        <v>15</v>
      </c>
      <c r="L158" s="1900"/>
      <c r="M158" s="1918">
        <f t="shared" si="28"/>
        <v>60</v>
      </c>
      <c r="N158" s="1919"/>
      <c r="O158" s="1920"/>
      <c r="P158" s="1903"/>
      <c r="Q158" s="1921"/>
      <c r="R158" s="1920"/>
      <c r="S158" s="1903"/>
      <c r="T158" s="1922">
        <v>2</v>
      </c>
      <c r="U158" s="1920"/>
      <c r="V158" s="1903"/>
      <c r="W158" s="1923"/>
      <c r="X158" s="1924"/>
      <c r="Y158" s="1835"/>
      <c r="Z158" s="1345"/>
      <c r="AA158" s="1346">
        <v>3</v>
      </c>
      <c r="AB158" s="1346"/>
      <c r="AC158" s="1346"/>
      <c r="AD158" s="1346"/>
      <c r="AE158" s="1346"/>
      <c r="AF158" s="1346"/>
      <c r="AG158" s="1346"/>
      <c r="AH158" s="1346"/>
      <c r="AI158" s="1346"/>
      <c r="AJ158" s="1346"/>
      <c r="AK158" s="1346">
        <v>3</v>
      </c>
      <c r="AL158" s="1348"/>
      <c r="AM158" s="1348"/>
      <c r="AN158" s="1348"/>
      <c r="AO158" s="1348"/>
      <c r="AP158" s="1348"/>
      <c r="AQ158" s="1348"/>
      <c r="AR158" s="1348"/>
      <c r="AS158" s="1348"/>
      <c r="AT158" s="1348"/>
      <c r="AU158" s="1348"/>
      <c r="AV158" s="1348" t="s">
        <v>592</v>
      </c>
      <c r="AW158" s="1348"/>
      <c r="AX158" s="1974"/>
      <c r="AY158" s="1974"/>
      <c r="AZ158" s="1974"/>
      <c r="BA158" s="1974"/>
      <c r="BB158" s="1974"/>
      <c r="BC158" s="1974"/>
      <c r="BD158" s="1974"/>
      <c r="BE158" s="1974"/>
      <c r="BF158" s="1974"/>
      <c r="BG158" s="1974"/>
      <c r="BH158" s="1974"/>
      <c r="BI158" s="1974"/>
      <c r="BJ158" s="1974"/>
      <c r="BK158" s="1974"/>
      <c r="BL158" s="1974"/>
      <c r="BM158" s="1974"/>
      <c r="BN158" s="1974"/>
      <c r="BO158" s="1974"/>
      <c r="BP158" s="1974"/>
      <c r="BQ158" s="1974"/>
      <c r="BR158" s="1974"/>
      <c r="BS158" s="1974"/>
      <c r="BT158" s="1974"/>
      <c r="BU158" s="1974"/>
      <c r="BV158" s="1974"/>
      <c r="BW158" s="1974"/>
      <c r="BX158" s="1974"/>
      <c r="BY158" s="1974"/>
      <c r="BZ158" s="1974"/>
      <c r="CA158" s="1974"/>
      <c r="CB158" s="1974"/>
      <c r="CC158" s="1974"/>
      <c r="CD158" s="1974"/>
      <c r="CE158" s="1974"/>
    </row>
    <row r="159" spans="1:83" s="1366" customFormat="1" ht="54" customHeight="1">
      <c r="A159" s="1685" t="s">
        <v>578</v>
      </c>
      <c r="B159" s="1686" t="s">
        <v>595</v>
      </c>
      <c r="C159" s="1672"/>
      <c r="D159" s="1671">
        <v>5</v>
      </c>
      <c r="E159" s="1672"/>
      <c r="F159" s="1672"/>
      <c r="G159" s="1925">
        <v>3</v>
      </c>
      <c r="H159" s="1676">
        <f>G159*30</f>
        <v>90</v>
      </c>
      <c r="I159" s="1676">
        <f t="shared" si="27"/>
        <v>30</v>
      </c>
      <c r="J159" s="1676">
        <v>15</v>
      </c>
      <c r="K159" s="1676">
        <v>15</v>
      </c>
      <c r="L159" s="1676"/>
      <c r="M159" s="1926">
        <f t="shared" si="28"/>
        <v>60</v>
      </c>
      <c r="N159" s="1927"/>
      <c r="O159" s="1671"/>
      <c r="P159" s="1671"/>
      <c r="Q159" s="1671"/>
      <c r="R159" s="1671"/>
      <c r="S159" s="1671"/>
      <c r="T159" s="1671">
        <v>2</v>
      </c>
      <c r="U159" s="1671"/>
      <c r="V159" s="1671"/>
      <c r="W159" s="1671"/>
      <c r="X159" s="1671"/>
      <c r="Y159" s="1680"/>
      <c r="Z159" s="1367"/>
      <c r="AA159" s="1356"/>
      <c r="AB159" s="1356"/>
      <c r="AC159" s="1356"/>
      <c r="AD159" s="1356"/>
      <c r="AE159" s="1356"/>
      <c r="AF159" s="1356"/>
      <c r="AG159" s="1356"/>
      <c r="AH159" s="1356"/>
      <c r="AI159" s="1356"/>
      <c r="AJ159" s="1356"/>
      <c r="AK159" s="1356">
        <v>3</v>
      </c>
      <c r="AL159" s="1357"/>
      <c r="AM159" s="1357"/>
      <c r="AN159" s="1357"/>
      <c r="AO159" s="1357"/>
      <c r="AP159" s="1357"/>
      <c r="AQ159" s="1357"/>
      <c r="AR159" s="1357"/>
      <c r="AS159" s="1357"/>
      <c r="AT159" s="1357"/>
      <c r="AU159" s="1357"/>
      <c r="AV159" s="1357"/>
      <c r="AW159" s="1357"/>
      <c r="AX159" s="1973"/>
      <c r="AY159" s="1973"/>
      <c r="AZ159" s="1973"/>
      <c r="BA159" s="1973"/>
      <c r="BB159" s="1973"/>
      <c r="BC159" s="1973"/>
      <c r="BD159" s="1973"/>
      <c r="BE159" s="1973"/>
      <c r="BF159" s="1973"/>
      <c r="BG159" s="1973"/>
      <c r="BH159" s="1973"/>
      <c r="BI159" s="1973"/>
      <c r="BJ159" s="1973"/>
      <c r="BK159" s="1973"/>
      <c r="BL159" s="1973"/>
      <c r="BM159" s="1973"/>
      <c r="BN159" s="1973"/>
      <c r="BO159" s="1973"/>
      <c r="BP159" s="1973"/>
      <c r="BQ159" s="1973"/>
      <c r="BR159" s="1973"/>
      <c r="BS159" s="1973"/>
      <c r="BT159" s="1973"/>
      <c r="BU159" s="1973"/>
      <c r="BV159" s="1973"/>
      <c r="BW159" s="1973"/>
      <c r="BX159" s="1973"/>
      <c r="BY159" s="1973"/>
      <c r="BZ159" s="1973"/>
      <c r="CA159" s="1973"/>
      <c r="CB159" s="1973"/>
      <c r="CC159" s="1973"/>
      <c r="CD159" s="1973"/>
      <c r="CE159" s="1973"/>
    </row>
    <row r="160" spans="1:83" s="1366" customFormat="1" ht="54" customHeight="1" thickBot="1">
      <c r="A160" s="1928" t="s">
        <v>596</v>
      </c>
      <c r="B160" s="1929" t="s">
        <v>590</v>
      </c>
      <c r="C160" s="1930"/>
      <c r="D160" s="1876" t="s">
        <v>324</v>
      </c>
      <c r="E160" s="1930"/>
      <c r="F160" s="1930"/>
      <c r="G160" s="1931">
        <v>3</v>
      </c>
      <c r="H160" s="1932">
        <f aca="true" t="shared" si="29" ref="H160:H171">G160*30</f>
        <v>90</v>
      </c>
      <c r="I160" s="1932">
        <f t="shared" si="27"/>
        <v>30</v>
      </c>
      <c r="J160" s="1932">
        <v>15</v>
      </c>
      <c r="K160" s="1932">
        <v>15</v>
      </c>
      <c r="L160" s="1932"/>
      <c r="M160" s="1933">
        <f t="shared" si="28"/>
        <v>60</v>
      </c>
      <c r="N160" s="1876"/>
      <c r="O160" s="1876"/>
      <c r="P160" s="1876"/>
      <c r="Q160" s="1876"/>
      <c r="R160" s="1876"/>
      <c r="S160" s="1876"/>
      <c r="T160" s="1876" t="s">
        <v>319</v>
      </c>
      <c r="U160" s="1876"/>
      <c r="V160" s="1876"/>
      <c r="W160" s="1876"/>
      <c r="X160" s="1876"/>
      <c r="Y160" s="1877"/>
      <c r="Z160" s="1356"/>
      <c r="AA160" s="1356"/>
      <c r="AB160" s="1356"/>
      <c r="AC160" s="1356"/>
      <c r="AD160" s="1356"/>
      <c r="AE160" s="1356"/>
      <c r="AF160" s="1356"/>
      <c r="AG160" s="1356"/>
      <c r="AH160" s="1356"/>
      <c r="AI160" s="1356"/>
      <c r="AJ160" s="1356"/>
      <c r="AK160" s="1356"/>
      <c r="AL160" s="1357"/>
      <c r="AM160" s="1357"/>
      <c r="AN160" s="1357"/>
      <c r="AO160" s="1357"/>
      <c r="AP160" s="1357"/>
      <c r="AQ160" s="1357"/>
      <c r="AR160" s="1357"/>
      <c r="AS160" s="1357"/>
      <c r="AT160" s="3006" t="s">
        <v>544</v>
      </c>
      <c r="AU160" s="3006"/>
      <c r="AV160" s="1358">
        <v>3</v>
      </c>
      <c r="AW160" s="1374" t="s">
        <v>545</v>
      </c>
      <c r="AX160" s="1973"/>
      <c r="AY160" s="1973"/>
      <c r="AZ160" s="1973"/>
      <c r="BA160" s="1973"/>
      <c r="BB160" s="1973"/>
      <c r="BC160" s="1973"/>
      <c r="BD160" s="1973"/>
      <c r="BE160" s="1973"/>
      <c r="BF160" s="1973"/>
      <c r="BG160" s="1973"/>
      <c r="BH160" s="1973"/>
      <c r="BI160" s="1973"/>
      <c r="BJ160" s="1973"/>
      <c r="BK160" s="1973"/>
      <c r="BL160" s="1973"/>
      <c r="BM160" s="1973"/>
      <c r="BN160" s="1973"/>
      <c r="BO160" s="1973"/>
      <c r="BP160" s="1973"/>
      <c r="BQ160" s="1973"/>
      <c r="BR160" s="1973"/>
      <c r="BS160" s="1973"/>
      <c r="BT160" s="1973"/>
      <c r="BU160" s="1973"/>
      <c r="BV160" s="1973"/>
      <c r="BW160" s="1973"/>
      <c r="BX160" s="1973"/>
      <c r="BY160" s="1973"/>
      <c r="BZ160" s="1973"/>
      <c r="CA160" s="1973"/>
      <c r="CB160" s="1973"/>
      <c r="CC160" s="1973"/>
      <c r="CD160" s="1973"/>
      <c r="CE160" s="1973"/>
    </row>
    <row r="161" spans="1:83" ht="33" customHeight="1" thickBot="1">
      <c r="A161" s="1662" t="s">
        <v>579</v>
      </c>
      <c r="B161" s="1663" t="s">
        <v>551</v>
      </c>
      <c r="C161" s="1510" t="s">
        <v>494</v>
      </c>
      <c r="D161" s="1510"/>
      <c r="E161" s="1664"/>
      <c r="F161" s="1665"/>
      <c r="G161" s="1666">
        <v>3</v>
      </c>
      <c r="H161" s="1667">
        <f t="shared" si="29"/>
        <v>90</v>
      </c>
      <c r="I161" s="1934">
        <f t="shared" si="27"/>
        <v>45</v>
      </c>
      <c r="J161" s="1934">
        <v>27</v>
      </c>
      <c r="K161" s="1934">
        <v>18</v>
      </c>
      <c r="L161" s="1935"/>
      <c r="M161" s="1936">
        <f t="shared" si="28"/>
        <v>45</v>
      </c>
      <c r="N161" s="1668"/>
      <c r="O161" s="1510"/>
      <c r="P161" s="1511"/>
      <c r="Q161" s="1509"/>
      <c r="R161" s="1510"/>
      <c r="S161" s="1669"/>
      <c r="T161" s="1638"/>
      <c r="U161" s="1510">
        <v>5</v>
      </c>
      <c r="V161" s="1511"/>
      <c r="W161" s="1509"/>
      <c r="X161" s="1510"/>
      <c r="Y161" s="1511"/>
      <c r="Z161" s="1208"/>
      <c r="AA161" s="1207"/>
      <c r="AB161" s="1207"/>
      <c r="AC161" s="1207"/>
      <c r="AD161" s="1207"/>
      <c r="AE161" s="1207"/>
      <c r="AF161" s="1207"/>
      <c r="AG161" s="1207"/>
      <c r="AH161" s="1207"/>
      <c r="AI161" s="1207"/>
      <c r="AJ161" s="1207"/>
      <c r="AK161" s="1207">
        <v>3</v>
      </c>
      <c r="AL161" s="1202"/>
      <c r="AM161" s="1202"/>
      <c r="AN161" s="1202"/>
      <c r="AO161" s="1202"/>
      <c r="AP161" s="1202"/>
      <c r="AQ161" s="1202"/>
      <c r="AR161" s="1202"/>
      <c r="AS161" s="1202"/>
      <c r="AT161" s="1202"/>
      <c r="AU161" s="1202"/>
      <c r="AV161" s="1202"/>
      <c r="AW161" s="1202"/>
      <c r="AX161" s="1975"/>
      <c r="AY161" s="1975"/>
      <c r="AZ161" s="1975"/>
      <c r="BA161" s="1975"/>
      <c r="BB161" s="1975"/>
      <c r="BC161" s="1975"/>
      <c r="BD161" s="1975"/>
      <c r="BE161" s="1975"/>
      <c r="BF161" s="1975"/>
      <c r="BG161" s="1975"/>
      <c r="BH161" s="1975"/>
      <c r="BI161" s="1975"/>
      <c r="BJ161" s="1975"/>
      <c r="BK161" s="1975"/>
      <c r="BL161" s="1975"/>
      <c r="BM161" s="1975"/>
      <c r="BN161" s="1975"/>
      <c r="BO161" s="1975"/>
      <c r="BP161" s="1975"/>
      <c r="BQ161" s="1975"/>
      <c r="BR161" s="1975"/>
      <c r="BS161" s="1975"/>
      <c r="BT161" s="1975"/>
      <c r="BU161" s="1975"/>
      <c r="BV161" s="1975"/>
      <c r="BW161" s="1975"/>
      <c r="BX161" s="1975"/>
      <c r="BY161" s="1975"/>
      <c r="BZ161" s="1975"/>
      <c r="CA161" s="1975"/>
      <c r="CB161" s="1975"/>
      <c r="CC161" s="1975"/>
      <c r="CD161" s="1975"/>
      <c r="CE161" s="1975"/>
    </row>
    <row r="162" spans="1:83" s="1414" customFormat="1" ht="48" thickBot="1">
      <c r="A162" s="1937" t="s">
        <v>580</v>
      </c>
      <c r="B162" s="1938" t="s">
        <v>405</v>
      </c>
      <c r="C162" s="1939" t="s">
        <v>549</v>
      </c>
      <c r="D162" s="1336"/>
      <c r="E162" s="1940"/>
      <c r="F162" s="1941"/>
      <c r="G162" s="1942">
        <v>3</v>
      </c>
      <c r="H162" s="1943">
        <f t="shared" si="29"/>
        <v>90</v>
      </c>
      <c r="I162" s="1944">
        <f t="shared" si="27"/>
        <v>45</v>
      </c>
      <c r="J162" s="1944">
        <v>27</v>
      </c>
      <c r="K162" s="1944">
        <v>18</v>
      </c>
      <c r="L162" s="1945"/>
      <c r="M162" s="1946">
        <f t="shared" si="28"/>
        <v>45</v>
      </c>
      <c r="N162" s="1947"/>
      <c r="O162" s="1939"/>
      <c r="P162" s="1948"/>
      <c r="Q162" s="1949"/>
      <c r="R162" s="1939"/>
      <c r="S162" s="1948"/>
      <c r="T162" s="1950"/>
      <c r="U162" s="1939" t="s">
        <v>324</v>
      </c>
      <c r="V162" s="1948"/>
      <c r="W162" s="1949"/>
      <c r="X162" s="1939"/>
      <c r="Y162" s="1848"/>
      <c r="Z162" s="1367"/>
      <c r="AA162" s="1356"/>
      <c r="AB162" s="1356"/>
      <c r="AC162" s="1356"/>
      <c r="AD162" s="1356"/>
      <c r="AE162" s="1356"/>
      <c r="AF162" s="1356"/>
      <c r="AG162" s="1356"/>
      <c r="AH162" s="1356"/>
      <c r="AI162" s="1356"/>
      <c r="AJ162" s="1356"/>
      <c r="AK162" s="1356"/>
      <c r="AL162" s="1357"/>
      <c r="AM162" s="1357"/>
      <c r="AN162" s="1357"/>
      <c r="AO162" s="1357"/>
      <c r="AP162" s="1357"/>
      <c r="AQ162" s="1357"/>
      <c r="AR162" s="1357"/>
      <c r="AS162" s="1357"/>
      <c r="AT162" s="1357"/>
      <c r="AU162" s="1357"/>
      <c r="AV162" s="1357"/>
      <c r="AW162" s="1357"/>
      <c r="AX162" s="1973"/>
      <c r="AY162" s="1973"/>
      <c r="AZ162" s="1973"/>
      <c r="BA162" s="1973"/>
      <c r="BB162" s="1973"/>
      <c r="BC162" s="1973"/>
      <c r="BD162" s="1973"/>
      <c r="BE162" s="1973"/>
      <c r="BF162" s="1973"/>
      <c r="BG162" s="1973"/>
      <c r="BH162" s="1973"/>
      <c r="BI162" s="1973"/>
      <c r="BJ162" s="1973"/>
      <c r="BK162" s="1973"/>
      <c r="BL162" s="1973"/>
      <c r="BM162" s="1973"/>
      <c r="BN162" s="1973"/>
      <c r="BO162" s="1973"/>
      <c r="BP162" s="1973"/>
      <c r="BQ162" s="1973"/>
      <c r="BR162" s="1973"/>
      <c r="BS162" s="1973"/>
      <c r="BT162" s="1973"/>
      <c r="BU162" s="1973"/>
      <c r="BV162" s="1973"/>
      <c r="BW162" s="1973"/>
      <c r="BX162" s="1973"/>
      <c r="BY162" s="1973"/>
      <c r="BZ162" s="1973"/>
      <c r="CA162" s="1973"/>
      <c r="CB162" s="1973"/>
      <c r="CC162" s="1973"/>
      <c r="CD162" s="1973"/>
      <c r="CE162" s="1973"/>
    </row>
    <row r="163" spans="1:83" s="1375" customFormat="1" ht="54" customHeight="1" thickBot="1">
      <c r="A163" s="1970" t="s">
        <v>581</v>
      </c>
      <c r="B163" s="1972" t="s">
        <v>611</v>
      </c>
      <c r="C163" s="1681" t="s">
        <v>549</v>
      </c>
      <c r="D163" s="1671"/>
      <c r="E163" s="1672"/>
      <c r="F163" s="1673"/>
      <c r="G163" s="1674">
        <v>3</v>
      </c>
      <c r="H163" s="1675">
        <f t="shared" si="29"/>
        <v>90</v>
      </c>
      <c r="I163" s="1676">
        <f t="shared" si="27"/>
        <v>45</v>
      </c>
      <c r="J163" s="1676">
        <v>27</v>
      </c>
      <c r="K163" s="1676">
        <v>18</v>
      </c>
      <c r="L163" s="1677"/>
      <c r="M163" s="1678">
        <f t="shared" si="28"/>
        <v>45</v>
      </c>
      <c r="N163" s="1679"/>
      <c r="O163" s="1671"/>
      <c r="P163" s="1680"/>
      <c r="Q163" s="1681"/>
      <c r="R163" s="1671"/>
      <c r="S163" s="1682"/>
      <c r="T163" s="1646"/>
      <c r="U163" s="1671" t="s">
        <v>324</v>
      </c>
      <c r="V163" s="1680"/>
      <c r="W163" s="1681"/>
      <c r="X163" s="1671"/>
      <c r="Y163" s="1680"/>
      <c r="Z163" s="1989" t="s">
        <v>612</v>
      </c>
      <c r="AA163" s="1989"/>
      <c r="AB163" s="1990"/>
      <c r="AC163" s="1990"/>
      <c r="AD163" s="1990"/>
      <c r="AE163" s="1990"/>
      <c r="AF163" s="1990"/>
      <c r="AG163" s="1990"/>
      <c r="AH163" s="1990"/>
      <c r="AI163" s="1990"/>
      <c r="AJ163" s="1990"/>
      <c r="AK163" s="1990"/>
      <c r="AL163" s="1991"/>
      <c r="AM163" s="1991"/>
      <c r="AN163" s="1991"/>
      <c r="AO163" s="1991"/>
      <c r="AP163" s="1991"/>
      <c r="AQ163" s="1991"/>
      <c r="AR163" s="1991"/>
      <c r="AS163" s="1991"/>
      <c r="AT163" s="1992" t="s">
        <v>546</v>
      </c>
      <c r="AU163" s="1992"/>
      <c r="AV163" s="1993">
        <v>3</v>
      </c>
      <c r="AW163" s="1994" t="s">
        <v>548</v>
      </c>
      <c r="AX163" s="1995"/>
      <c r="AY163" s="1995"/>
      <c r="AZ163" s="1995"/>
      <c r="BA163" s="1995"/>
      <c r="BB163" s="1995"/>
      <c r="BC163" s="1995"/>
      <c r="BD163" s="1995"/>
      <c r="BE163" s="1995"/>
      <c r="BF163" s="1995"/>
      <c r="BG163" s="1995"/>
      <c r="BH163" s="1995"/>
      <c r="BI163" s="1995"/>
      <c r="BJ163" s="1995"/>
      <c r="BK163" s="1995"/>
      <c r="BL163" s="1995"/>
      <c r="BM163" s="1976"/>
      <c r="BN163" s="1976"/>
      <c r="BO163" s="1976"/>
      <c r="BP163" s="1976"/>
      <c r="BQ163" s="1976"/>
      <c r="BR163" s="1976"/>
      <c r="BS163" s="1976"/>
      <c r="BT163" s="1976"/>
      <c r="BU163" s="1976"/>
      <c r="BV163" s="1976"/>
      <c r="BW163" s="1976"/>
      <c r="BX163" s="1976"/>
      <c r="BY163" s="1976"/>
      <c r="BZ163" s="1976"/>
      <c r="CA163" s="1976"/>
      <c r="CB163" s="1976"/>
      <c r="CC163" s="1976"/>
      <c r="CD163" s="1976"/>
      <c r="CE163" s="1976"/>
    </row>
    <row r="164" spans="1:83" s="1366" customFormat="1" ht="41.25" customHeight="1">
      <c r="A164" s="1536" t="s">
        <v>582</v>
      </c>
      <c r="B164" s="1971" t="s">
        <v>433</v>
      </c>
      <c r="C164" s="1951"/>
      <c r="D164" s="1837"/>
      <c r="E164" s="1888"/>
      <c r="F164" s="1889"/>
      <c r="G164" s="1838">
        <v>5.5</v>
      </c>
      <c r="H164" s="1839">
        <f t="shared" si="29"/>
        <v>165</v>
      </c>
      <c r="I164" s="1890">
        <f t="shared" si="27"/>
        <v>70</v>
      </c>
      <c r="J164" s="1810">
        <v>35</v>
      </c>
      <c r="K164" s="1810">
        <v>35</v>
      </c>
      <c r="L164" s="1810"/>
      <c r="M164" s="1891">
        <f t="shared" si="28"/>
        <v>95</v>
      </c>
      <c r="N164" s="1809"/>
      <c r="O164" s="1810"/>
      <c r="P164" s="1813"/>
      <c r="Q164" s="1952"/>
      <c r="R164" s="1810"/>
      <c r="S164" s="1811"/>
      <c r="T164" s="1812"/>
      <c r="U164" s="1810"/>
      <c r="V164" s="1813"/>
      <c r="W164" s="1812"/>
      <c r="X164" s="1810"/>
      <c r="Y164" s="1813"/>
      <c r="Z164" s="1367"/>
      <c r="AA164" s="1356"/>
      <c r="AB164" s="1356"/>
      <c r="AC164" s="1356"/>
      <c r="AD164" s="1356"/>
      <c r="AE164" s="1356"/>
      <c r="AF164" s="1356"/>
      <c r="AG164" s="1356"/>
      <c r="AH164" s="1356"/>
      <c r="AI164" s="1356"/>
      <c r="AJ164" s="1356"/>
      <c r="AK164" s="1356"/>
      <c r="AL164" s="1977"/>
      <c r="AM164" s="1977"/>
      <c r="AN164" s="1977"/>
      <c r="AO164" s="1977"/>
      <c r="AP164" s="1977"/>
      <c r="AQ164" s="1357"/>
      <c r="AR164" s="1357"/>
      <c r="AS164" s="1357"/>
      <c r="AT164" s="2995" t="s">
        <v>531</v>
      </c>
      <c r="AU164" s="2996"/>
      <c r="AV164" s="1358">
        <v>2.5</v>
      </c>
      <c r="AW164" s="1357"/>
      <c r="AX164" s="1973"/>
      <c r="AY164" s="1973"/>
      <c r="AZ164" s="1973"/>
      <c r="BA164" s="1973"/>
      <c r="BB164" s="1973"/>
      <c r="BC164" s="1973"/>
      <c r="BD164" s="1973"/>
      <c r="BE164" s="1973"/>
      <c r="BF164" s="1973"/>
      <c r="BG164" s="1973"/>
      <c r="BH164" s="1973"/>
      <c r="BI164" s="1973"/>
      <c r="BJ164" s="1973"/>
      <c r="BK164" s="1973"/>
      <c r="BL164" s="1973"/>
      <c r="BM164" s="1973"/>
      <c r="BN164" s="1973"/>
      <c r="BO164" s="1973"/>
      <c r="BP164" s="1973"/>
      <c r="BQ164" s="1973"/>
      <c r="BR164" s="1973"/>
      <c r="BS164" s="1973"/>
      <c r="BT164" s="1973"/>
      <c r="BU164" s="1973"/>
      <c r="BV164" s="1973"/>
      <c r="BW164" s="1973"/>
      <c r="BX164" s="1973"/>
      <c r="BY164" s="1973"/>
      <c r="BZ164" s="1973"/>
      <c r="CA164" s="1973"/>
      <c r="CB164" s="1973"/>
      <c r="CC164" s="1973"/>
      <c r="CD164" s="1973"/>
      <c r="CE164" s="1973"/>
    </row>
    <row r="165" spans="1:83" s="1366" customFormat="1" ht="31.5" customHeight="1">
      <c r="A165" s="1222" t="s">
        <v>597</v>
      </c>
      <c r="B165" s="1953" t="s">
        <v>138</v>
      </c>
      <c r="C165" s="1954"/>
      <c r="D165" s="1955" t="s">
        <v>495</v>
      </c>
      <c r="E165" s="1955"/>
      <c r="F165" s="1298"/>
      <c r="G165" s="1910">
        <v>3</v>
      </c>
      <c r="H165" s="1808">
        <f t="shared" si="29"/>
        <v>90</v>
      </c>
      <c r="I165" s="1228">
        <f t="shared" si="27"/>
        <v>40</v>
      </c>
      <c r="J165" s="1435">
        <v>20</v>
      </c>
      <c r="K165" s="1435">
        <v>20</v>
      </c>
      <c r="L165" s="1435"/>
      <c r="M165" s="1231">
        <f t="shared" si="28"/>
        <v>50</v>
      </c>
      <c r="N165" s="1911"/>
      <c r="O165" s="1435"/>
      <c r="P165" s="1799"/>
      <c r="Q165" s="1442"/>
      <c r="R165" s="1435"/>
      <c r="S165" s="1443"/>
      <c r="T165" s="1798"/>
      <c r="U165" s="1435"/>
      <c r="V165" s="1799">
        <v>4</v>
      </c>
      <c r="W165" s="1515"/>
      <c r="X165" s="1243"/>
      <c r="Y165" s="1786"/>
      <c r="Z165" s="1367"/>
      <c r="AA165" s="1356">
        <v>3</v>
      </c>
      <c r="AB165" s="1356"/>
      <c r="AC165" s="1356"/>
      <c r="AD165" s="1356"/>
      <c r="AE165" s="1356"/>
      <c r="AF165" s="1356"/>
      <c r="AG165" s="1356"/>
      <c r="AH165" s="1356"/>
      <c r="AI165" s="1356"/>
      <c r="AJ165" s="1356"/>
      <c r="AK165" s="1356">
        <v>3</v>
      </c>
      <c r="AL165" s="1357"/>
      <c r="AM165" s="1357"/>
      <c r="AN165" s="1357"/>
      <c r="AO165" s="1357"/>
      <c r="AP165" s="1357"/>
      <c r="AQ165" s="1357"/>
      <c r="AR165" s="1357"/>
      <c r="AS165" s="1357"/>
      <c r="AT165" s="1357"/>
      <c r="AU165" s="1357"/>
      <c r="AV165" s="1357"/>
      <c r="AW165" s="1357"/>
      <c r="AX165" s="1973"/>
      <c r="AY165" s="1973"/>
      <c r="AZ165" s="1973"/>
      <c r="BA165" s="1973"/>
      <c r="BB165" s="1973"/>
      <c r="BC165" s="1973"/>
      <c r="BD165" s="1973"/>
      <c r="BE165" s="1973"/>
      <c r="BF165" s="1973"/>
      <c r="BG165" s="1973"/>
      <c r="BH165" s="1973"/>
      <c r="BI165" s="1973"/>
      <c r="BJ165" s="1973"/>
      <c r="BK165" s="1973"/>
      <c r="BL165" s="1973"/>
      <c r="BM165" s="1973"/>
      <c r="BN165" s="1973"/>
      <c r="BO165" s="1973"/>
      <c r="BP165" s="1973"/>
      <c r="BQ165" s="1973"/>
      <c r="BR165" s="1973"/>
      <c r="BS165" s="1973"/>
      <c r="BT165" s="1973"/>
      <c r="BU165" s="1973"/>
      <c r="BV165" s="1973"/>
      <c r="BW165" s="1973"/>
      <c r="BX165" s="1973"/>
      <c r="BY165" s="1973"/>
      <c r="BZ165" s="1973"/>
      <c r="CA165" s="1973"/>
      <c r="CB165" s="1973"/>
      <c r="CC165" s="1973"/>
      <c r="CD165" s="1973"/>
      <c r="CE165" s="1973"/>
    </row>
    <row r="166" spans="1:83" s="1366" customFormat="1" ht="34.5" customHeight="1" thickBot="1">
      <c r="A166" s="1892" t="s">
        <v>598</v>
      </c>
      <c r="B166" s="1956" t="s">
        <v>138</v>
      </c>
      <c r="C166" s="1914" t="s">
        <v>54</v>
      </c>
      <c r="D166" s="1895"/>
      <c r="E166" s="1895"/>
      <c r="F166" s="1897"/>
      <c r="G166" s="1898">
        <v>2.5</v>
      </c>
      <c r="H166" s="1872">
        <f t="shared" si="29"/>
        <v>75</v>
      </c>
      <c r="I166" s="1899">
        <f t="shared" si="27"/>
        <v>30</v>
      </c>
      <c r="J166" s="1900">
        <v>15</v>
      </c>
      <c r="K166" s="1900">
        <v>15</v>
      </c>
      <c r="L166" s="1900"/>
      <c r="M166" s="1901">
        <f t="shared" si="28"/>
        <v>45</v>
      </c>
      <c r="N166" s="1902"/>
      <c r="O166" s="1900"/>
      <c r="P166" s="1905"/>
      <c r="Q166" s="1920"/>
      <c r="R166" s="1900"/>
      <c r="S166" s="1903"/>
      <c r="T166" s="1904"/>
      <c r="U166" s="1900"/>
      <c r="V166" s="1905"/>
      <c r="W166" s="1833">
        <v>2</v>
      </c>
      <c r="X166" s="1834"/>
      <c r="Y166" s="1835"/>
      <c r="Z166" s="1367"/>
      <c r="AA166" s="1356">
        <v>4</v>
      </c>
      <c r="AB166" s="1356"/>
      <c r="AC166" s="1356"/>
      <c r="AD166" s="1356"/>
      <c r="AE166" s="1356"/>
      <c r="AF166" s="1356"/>
      <c r="AG166" s="1356"/>
      <c r="AH166" s="1356"/>
      <c r="AI166" s="1356"/>
      <c r="AJ166" s="1356"/>
      <c r="AK166" s="1356">
        <v>4</v>
      </c>
      <c r="AL166" s="1357"/>
      <c r="AM166" s="1357"/>
      <c r="AN166" s="1357"/>
      <c r="AO166" s="1357"/>
      <c r="AP166" s="1357"/>
      <c r="AQ166" s="1357"/>
      <c r="AR166" s="1357"/>
      <c r="AS166" s="1357"/>
      <c r="AT166" s="1357"/>
      <c r="AU166" s="1357"/>
      <c r="AV166" s="1357"/>
      <c r="AW166" s="1357"/>
      <c r="AX166" s="1973"/>
      <c r="AY166" s="1973"/>
      <c r="AZ166" s="1973"/>
      <c r="BA166" s="1973"/>
      <c r="BB166" s="1973"/>
      <c r="BC166" s="1973"/>
      <c r="BD166" s="1973"/>
      <c r="BE166" s="1973"/>
      <c r="BF166" s="1973"/>
      <c r="BG166" s="1973"/>
      <c r="BH166" s="1973"/>
      <c r="BI166" s="1973"/>
      <c r="BJ166" s="1973"/>
      <c r="BK166" s="1973"/>
      <c r="BL166" s="1973"/>
      <c r="BM166" s="1973"/>
      <c r="BN166" s="1973"/>
      <c r="BO166" s="1973"/>
      <c r="BP166" s="1973"/>
      <c r="BQ166" s="1973"/>
      <c r="BR166" s="1973"/>
      <c r="BS166" s="1973"/>
      <c r="BT166" s="1973"/>
      <c r="BU166" s="1973"/>
      <c r="BV166" s="1973"/>
      <c r="BW166" s="1973"/>
      <c r="BX166" s="1973"/>
      <c r="BY166" s="1973"/>
      <c r="BZ166" s="1973"/>
      <c r="CA166" s="1973"/>
      <c r="CB166" s="1973"/>
      <c r="CC166" s="1973"/>
      <c r="CD166" s="1973"/>
      <c r="CE166" s="1973"/>
    </row>
    <row r="167" spans="1:83" ht="55.5" customHeight="1" thickBot="1">
      <c r="A167" s="1670" t="s">
        <v>583</v>
      </c>
      <c r="B167" s="1683" t="s">
        <v>553</v>
      </c>
      <c r="C167" s="1672"/>
      <c r="D167" s="1671" t="s">
        <v>495</v>
      </c>
      <c r="E167" s="1672"/>
      <c r="F167" s="1673"/>
      <c r="G167" s="1674">
        <v>3</v>
      </c>
      <c r="H167" s="1675">
        <f t="shared" si="29"/>
        <v>90</v>
      </c>
      <c r="I167" s="1676">
        <f t="shared" si="27"/>
        <v>40</v>
      </c>
      <c r="J167" s="1684">
        <v>20</v>
      </c>
      <c r="K167" s="1684">
        <v>20</v>
      </c>
      <c r="L167" s="1676"/>
      <c r="M167" s="1678">
        <f t="shared" si="28"/>
        <v>50</v>
      </c>
      <c r="N167" s="1679"/>
      <c r="O167" s="1671"/>
      <c r="P167" s="1680"/>
      <c r="Q167" s="1681"/>
      <c r="R167" s="1671"/>
      <c r="S167" s="1682"/>
      <c r="T167" s="1646"/>
      <c r="U167" s="1671"/>
      <c r="V167" s="1680">
        <v>4</v>
      </c>
      <c r="W167" s="1681"/>
      <c r="X167" s="1671"/>
      <c r="Y167" s="1680"/>
      <c r="Z167" s="1208"/>
      <c r="AA167" s="1207"/>
      <c r="AB167" s="1207"/>
      <c r="AC167" s="1207"/>
      <c r="AD167" s="1207"/>
      <c r="AE167" s="1207"/>
      <c r="AF167" s="1207"/>
      <c r="AG167" s="1207"/>
      <c r="AH167" s="1207"/>
      <c r="AI167" s="1207"/>
      <c r="AJ167" s="1207"/>
      <c r="AK167" s="1207">
        <v>3</v>
      </c>
      <c r="AL167" s="1202"/>
      <c r="AM167" s="1202"/>
      <c r="AN167" s="1202"/>
      <c r="AO167" s="1202"/>
      <c r="AP167" s="1202"/>
      <c r="AQ167" s="1202"/>
      <c r="AR167" s="1202"/>
      <c r="AS167" s="1202"/>
      <c r="AT167" s="2997" t="s">
        <v>547</v>
      </c>
      <c r="AU167" s="2997"/>
      <c r="AV167" s="1221">
        <v>3</v>
      </c>
      <c r="AW167" s="1202"/>
      <c r="AX167" s="1975"/>
      <c r="AY167" s="1975"/>
      <c r="AZ167" s="1975"/>
      <c r="BA167" s="1975"/>
      <c r="BB167" s="1975"/>
      <c r="BC167" s="1975"/>
      <c r="BD167" s="1975"/>
      <c r="BE167" s="1975"/>
      <c r="BF167" s="1975"/>
      <c r="BG167" s="1975"/>
      <c r="BH167" s="1975"/>
      <c r="BI167" s="1975"/>
      <c r="BJ167" s="1975"/>
      <c r="BK167" s="1975"/>
      <c r="BL167" s="1975"/>
      <c r="BM167" s="1975"/>
      <c r="BN167" s="1975"/>
      <c r="BO167" s="1975"/>
      <c r="BP167" s="1975"/>
      <c r="BQ167" s="1975"/>
      <c r="BR167" s="1975"/>
      <c r="BS167" s="1975"/>
      <c r="BT167" s="1975"/>
      <c r="BU167" s="1975"/>
      <c r="BV167" s="1975"/>
      <c r="BW167" s="1975"/>
      <c r="BX167" s="1975"/>
      <c r="BY167" s="1975"/>
      <c r="BZ167" s="1975"/>
      <c r="CA167" s="1975"/>
      <c r="CB167" s="1975"/>
      <c r="CC167" s="1975"/>
      <c r="CD167" s="1975"/>
      <c r="CE167" s="1975"/>
    </row>
    <row r="168" spans="1:83" s="1366" customFormat="1" ht="39.75" customHeight="1" thickBot="1">
      <c r="A168" s="1855" t="s">
        <v>584</v>
      </c>
      <c r="B168" s="1832" t="s">
        <v>432</v>
      </c>
      <c r="C168" s="1687"/>
      <c r="D168" s="1671" t="s">
        <v>552</v>
      </c>
      <c r="E168" s="1687"/>
      <c r="F168" s="1687"/>
      <c r="G168" s="1851">
        <v>3</v>
      </c>
      <c r="H168" s="1684">
        <f t="shared" si="29"/>
        <v>90</v>
      </c>
      <c r="I168" s="1684">
        <f t="shared" si="27"/>
        <v>36</v>
      </c>
      <c r="J168" s="1684">
        <v>18</v>
      </c>
      <c r="K168" s="1684">
        <v>18</v>
      </c>
      <c r="L168" s="1684"/>
      <c r="M168" s="1690">
        <f t="shared" si="28"/>
        <v>54</v>
      </c>
      <c r="N168" s="1857"/>
      <c r="O168" s="1267"/>
      <c r="P168" s="1267"/>
      <c r="Q168" s="1267"/>
      <c r="R168" s="1267"/>
      <c r="S168" s="1267"/>
      <c r="T168" s="1267"/>
      <c r="U168" s="1267"/>
      <c r="V168" s="1267" t="s">
        <v>320</v>
      </c>
      <c r="W168" s="1267"/>
      <c r="X168" s="1267"/>
      <c r="Y168" s="1267"/>
      <c r="Z168" s="1367"/>
      <c r="AA168" s="1356"/>
      <c r="AB168" s="1356"/>
      <c r="AC168" s="1356"/>
      <c r="AD168" s="1356"/>
      <c r="AE168" s="1356"/>
      <c r="AF168" s="1356"/>
      <c r="AG168" s="1356"/>
      <c r="AH168" s="1356"/>
      <c r="AI168" s="1356"/>
      <c r="AJ168" s="1356"/>
      <c r="AK168" s="1356"/>
      <c r="AL168" s="1357"/>
      <c r="AM168" s="1357"/>
      <c r="AN168" s="1357"/>
      <c r="AO168" s="1357"/>
      <c r="AP168" s="1357"/>
      <c r="AQ168" s="1357"/>
      <c r="AR168" s="1357"/>
      <c r="AS168" s="1357"/>
      <c r="AT168" s="1357"/>
      <c r="AU168" s="1357"/>
      <c r="AV168" s="1357"/>
      <c r="AW168" s="1357"/>
      <c r="AX168" s="1973"/>
      <c r="AY168" s="1973"/>
      <c r="AZ168" s="1973"/>
      <c r="BA168" s="1973"/>
      <c r="BB168" s="1973"/>
      <c r="BC168" s="1973"/>
      <c r="BD168" s="1973"/>
      <c r="BE168" s="1973"/>
      <c r="BF168" s="1973"/>
      <c r="BG168" s="1973"/>
      <c r="BH168" s="1973"/>
      <c r="BI168" s="1973"/>
      <c r="BJ168" s="1973"/>
      <c r="BK168" s="1973"/>
      <c r="BL168" s="1973"/>
      <c r="BM168" s="1973"/>
      <c r="BN168" s="1973"/>
      <c r="BO168" s="1973"/>
      <c r="BP168" s="1973"/>
      <c r="BQ168" s="1973"/>
      <c r="BR168" s="1973"/>
      <c r="BS168" s="1973"/>
      <c r="BT168" s="1973"/>
      <c r="BU168" s="1973"/>
      <c r="BV168" s="1973"/>
      <c r="BW168" s="1973"/>
      <c r="BX168" s="1973"/>
      <c r="BY168" s="1973"/>
      <c r="BZ168" s="1973"/>
      <c r="CA168" s="1973"/>
      <c r="CB168" s="1973"/>
      <c r="CC168" s="1973"/>
      <c r="CD168" s="1973"/>
      <c r="CE168" s="1973"/>
    </row>
    <row r="169" spans="1:67" ht="42" customHeight="1" thickBot="1">
      <c r="A169" s="1685" t="s">
        <v>585</v>
      </c>
      <c r="B169" s="1686" t="s">
        <v>542</v>
      </c>
      <c r="C169" s="1664"/>
      <c r="D169" s="1267" t="s">
        <v>552</v>
      </c>
      <c r="E169" s="1687"/>
      <c r="F169" s="1687"/>
      <c r="G169" s="1688">
        <v>3</v>
      </c>
      <c r="H169" s="1684">
        <f t="shared" si="29"/>
        <v>90</v>
      </c>
      <c r="I169" s="1684">
        <f t="shared" si="27"/>
        <v>36</v>
      </c>
      <c r="J169" s="1689">
        <v>18</v>
      </c>
      <c r="K169" s="1689">
        <v>18</v>
      </c>
      <c r="L169" s="1684"/>
      <c r="M169" s="1690">
        <f t="shared" si="28"/>
        <v>54</v>
      </c>
      <c r="N169" s="1267"/>
      <c r="O169" s="1267"/>
      <c r="P169" s="1267"/>
      <c r="Q169" s="1267"/>
      <c r="R169" s="1267"/>
      <c r="S169" s="1267"/>
      <c r="T169" s="1510"/>
      <c r="U169" s="1510"/>
      <c r="V169" s="1510" t="s">
        <v>320</v>
      </c>
      <c r="W169" s="1510"/>
      <c r="X169" s="1510"/>
      <c r="Y169" s="1511"/>
      <c r="Z169" s="1988"/>
      <c r="AA169" s="1988"/>
      <c r="AB169" s="1988"/>
      <c r="AC169" s="1988"/>
      <c r="AD169" s="1988"/>
      <c r="AE169" s="1988"/>
      <c r="AF169" s="1988"/>
      <c r="AG169" s="1988"/>
      <c r="AH169" s="1988"/>
      <c r="AI169" s="1988"/>
      <c r="AJ169" s="1988"/>
      <c r="AK169" s="1988"/>
      <c r="AL169" s="1988"/>
      <c r="AM169" s="1988"/>
      <c r="AN169" s="1988"/>
      <c r="AO169" s="1988"/>
      <c r="AP169" s="1988"/>
      <c r="AQ169" s="1988"/>
      <c r="AR169" s="1988"/>
      <c r="AS169" s="1988"/>
      <c r="AT169" s="2998" t="s">
        <v>531</v>
      </c>
      <c r="AU169" s="2998"/>
      <c r="AV169" s="1221">
        <v>3</v>
      </c>
      <c r="AW169" s="1303" t="s">
        <v>543</v>
      </c>
      <c r="AX169" s="1975"/>
      <c r="AY169" s="1975"/>
      <c r="AZ169" s="1975"/>
      <c r="BA169" s="1975"/>
      <c r="BB169" s="1975"/>
      <c r="BC169" s="1975"/>
      <c r="BD169" s="1975"/>
      <c r="BE169" s="1975"/>
      <c r="BF169" s="1975"/>
      <c r="BG169" s="1975"/>
      <c r="BH169" s="1975"/>
      <c r="BI169" s="1975"/>
      <c r="BJ169" s="1975"/>
      <c r="BK169" s="1975"/>
      <c r="BL169" s="1975"/>
      <c r="BM169" s="1975"/>
      <c r="BN169" s="1975"/>
      <c r="BO169" s="1975"/>
    </row>
    <row r="170" spans="1:49" ht="54.75" customHeight="1" thickBot="1">
      <c r="A170" s="1670" t="s">
        <v>586</v>
      </c>
      <c r="B170" s="1686" t="s">
        <v>554</v>
      </c>
      <c r="C170" s="1672"/>
      <c r="D170" s="1671">
        <v>7</v>
      </c>
      <c r="E170" s="1672"/>
      <c r="F170" s="1673"/>
      <c r="G170" s="1674">
        <v>3</v>
      </c>
      <c r="H170" s="1675">
        <f t="shared" si="29"/>
        <v>90</v>
      </c>
      <c r="I170" s="1676">
        <f t="shared" si="27"/>
        <v>30</v>
      </c>
      <c r="J170" s="1676">
        <v>15</v>
      </c>
      <c r="K170" s="1676"/>
      <c r="L170" s="1676">
        <v>15</v>
      </c>
      <c r="M170" s="1678">
        <f t="shared" si="28"/>
        <v>60</v>
      </c>
      <c r="N170" s="1679"/>
      <c r="O170" s="1671"/>
      <c r="P170" s="1680"/>
      <c r="Q170" s="1681"/>
      <c r="R170" s="1671"/>
      <c r="S170" s="1682"/>
      <c r="T170" s="1646"/>
      <c r="U170" s="1671"/>
      <c r="V170" s="1680"/>
      <c r="W170" s="1681">
        <v>2</v>
      </c>
      <c r="X170" s="1671"/>
      <c r="Y170" s="1680"/>
      <c r="Z170" s="1208"/>
      <c r="AA170" s="1207"/>
      <c r="AB170" s="1207"/>
      <c r="AC170" s="1207"/>
      <c r="AD170" s="1207"/>
      <c r="AE170" s="1207"/>
      <c r="AF170" s="1207"/>
      <c r="AG170" s="1207"/>
      <c r="AH170" s="1207"/>
      <c r="AI170" s="1207"/>
      <c r="AJ170" s="1207"/>
      <c r="AK170" s="1361">
        <v>4</v>
      </c>
      <c r="AL170" s="1379"/>
      <c r="AM170" s="1379"/>
      <c r="AN170" s="1379"/>
      <c r="AO170" s="1379"/>
      <c r="AP170" s="1379"/>
      <c r="AQ170" s="1379"/>
      <c r="AR170" s="1205"/>
      <c r="AS170" s="1205"/>
      <c r="AT170" s="1205"/>
      <c r="AU170" s="1205"/>
      <c r="AV170" s="1205"/>
      <c r="AW170" s="1205"/>
    </row>
    <row r="171" spans="1:64" s="1354" customFormat="1" ht="47.25" customHeight="1" thickBot="1">
      <c r="A171" s="1670" t="s">
        <v>587</v>
      </c>
      <c r="B171" s="1969" t="s">
        <v>591</v>
      </c>
      <c r="C171" s="1687"/>
      <c r="D171" s="1267" t="s">
        <v>555</v>
      </c>
      <c r="E171" s="1687"/>
      <c r="F171" s="1957"/>
      <c r="G171" s="1958">
        <v>3</v>
      </c>
      <c r="H171" s="1675">
        <f t="shared" si="29"/>
        <v>90</v>
      </c>
      <c r="I171" s="1684">
        <f t="shared" si="27"/>
        <v>30</v>
      </c>
      <c r="J171" s="1684">
        <v>15</v>
      </c>
      <c r="K171" s="1684"/>
      <c r="L171" s="1684">
        <v>15</v>
      </c>
      <c r="M171" s="1959">
        <f t="shared" si="28"/>
        <v>60</v>
      </c>
      <c r="N171" s="1960"/>
      <c r="O171" s="1267"/>
      <c r="P171" s="1867"/>
      <c r="Q171" s="1961"/>
      <c r="R171" s="1267"/>
      <c r="S171" s="1560"/>
      <c r="T171" s="1962"/>
      <c r="U171" s="1267"/>
      <c r="V171" s="1867"/>
      <c r="W171" s="1961" t="s">
        <v>319</v>
      </c>
      <c r="X171" s="1267"/>
      <c r="Y171" s="1867"/>
      <c r="Z171" s="1989" t="s">
        <v>612</v>
      </c>
      <c r="AA171" s="1989"/>
      <c r="AB171" s="1990"/>
      <c r="AC171" s="1990"/>
      <c r="AD171" s="1990"/>
      <c r="AE171" s="1990"/>
      <c r="AF171" s="1990"/>
      <c r="AG171" s="1990"/>
      <c r="AH171" s="1990"/>
      <c r="AI171" s="1990"/>
      <c r="AJ171" s="1990"/>
      <c r="AK171" s="1990"/>
      <c r="AL171" s="1991"/>
      <c r="AM171" s="1991"/>
      <c r="AN171" s="1991"/>
      <c r="AO171" s="1991"/>
      <c r="AP171" s="1991"/>
      <c r="AQ171" s="1991"/>
      <c r="AR171" s="1991"/>
      <c r="AS171" s="1991"/>
      <c r="AT171" s="1992" t="s">
        <v>546</v>
      </c>
      <c r="AU171" s="1992"/>
      <c r="AV171" s="1993">
        <v>3</v>
      </c>
      <c r="AW171" s="1994" t="s">
        <v>548</v>
      </c>
      <c r="AX171" s="1995"/>
      <c r="AY171" s="1995"/>
      <c r="AZ171" s="1995"/>
      <c r="BA171" s="1995"/>
      <c r="BB171" s="1995"/>
      <c r="BC171" s="1995"/>
      <c r="BD171" s="1995"/>
      <c r="BE171" s="1995"/>
      <c r="BF171" s="1995"/>
      <c r="BG171" s="1995"/>
      <c r="BH171" s="1995"/>
      <c r="BI171" s="1995"/>
      <c r="BJ171" s="1995"/>
      <c r="BK171" s="1995"/>
      <c r="BL171" s="1995"/>
    </row>
    <row r="172" spans="1:49" ht="16.5" thickBot="1">
      <c r="A172" s="2999" t="s">
        <v>223</v>
      </c>
      <c r="B172" s="3000"/>
      <c r="C172" s="3000"/>
      <c r="D172" s="3000"/>
      <c r="E172" s="3000"/>
      <c r="F172" s="3001"/>
      <c r="G172" s="1691">
        <f>SUMIF($B$141:$B$171,"=*_*",G141:G171)</f>
        <v>39</v>
      </c>
      <c r="H172" s="1692">
        <f aca="true" t="shared" si="30" ref="H172:M172">SUMIF($B$141:$B$166,"=*_*",H141:H166)</f>
        <v>990</v>
      </c>
      <c r="I172" s="1692">
        <f t="shared" si="30"/>
        <v>478</v>
      </c>
      <c r="J172" s="1692">
        <f t="shared" si="30"/>
        <v>236</v>
      </c>
      <c r="K172" s="1692">
        <f t="shared" si="30"/>
        <v>149</v>
      </c>
      <c r="L172" s="1692">
        <f t="shared" si="30"/>
        <v>93</v>
      </c>
      <c r="M172" s="1692">
        <f t="shared" si="30"/>
        <v>512</v>
      </c>
      <c r="N172" s="1693">
        <f aca="true" t="shared" si="31" ref="N172:Y172">SUM(N141:N166)</f>
        <v>3</v>
      </c>
      <c r="O172" s="1693">
        <f t="shared" si="31"/>
        <v>0</v>
      </c>
      <c r="P172" s="1693">
        <f t="shared" si="31"/>
        <v>0</v>
      </c>
      <c r="Q172" s="1693">
        <f t="shared" si="31"/>
        <v>8</v>
      </c>
      <c r="R172" s="1693">
        <f t="shared" si="31"/>
        <v>4</v>
      </c>
      <c r="S172" s="1693">
        <f t="shared" si="31"/>
        <v>8</v>
      </c>
      <c r="T172" s="1693">
        <f t="shared" si="31"/>
        <v>6</v>
      </c>
      <c r="U172" s="1693">
        <f t="shared" si="31"/>
        <v>5</v>
      </c>
      <c r="V172" s="1693">
        <f t="shared" si="31"/>
        <v>4</v>
      </c>
      <c r="W172" s="1693">
        <f t="shared" si="31"/>
        <v>2</v>
      </c>
      <c r="X172" s="1693">
        <f t="shared" si="31"/>
        <v>0</v>
      </c>
      <c r="Y172" s="1693">
        <f t="shared" si="31"/>
        <v>0</v>
      </c>
      <c r="Z172" s="1241"/>
      <c r="AA172" s="1241"/>
      <c r="AB172" s="1241"/>
      <c r="AC172" s="1241"/>
      <c r="AD172" s="1241"/>
      <c r="AE172" s="1241"/>
      <c r="AF172" s="1241"/>
      <c r="AG172" s="1241"/>
      <c r="AH172" s="1241"/>
      <c r="AI172" s="1241"/>
      <c r="AJ172" s="1241"/>
      <c r="AK172" s="1391"/>
      <c r="AL172" s="1362"/>
      <c r="AM172" s="1362"/>
      <c r="AN172" s="1362"/>
      <c r="AO172" s="1362"/>
      <c r="AP172" s="1362"/>
      <c r="AQ172" s="1362"/>
      <c r="AR172" s="1202"/>
      <c r="AS172" s="1202"/>
      <c r="AT172" s="1202"/>
      <c r="AU172" s="1202"/>
      <c r="AV172" s="1202"/>
      <c r="AW172" s="1202"/>
    </row>
    <row r="173" spans="1:49" ht="16.5" thickBot="1">
      <c r="A173" s="3002" t="s">
        <v>76</v>
      </c>
      <c r="B173" s="3003"/>
      <c r="C173" s="3003"/>
      <c r="D173" s="3003"/>
      <c r="E173" s="3003"/>
      <c r="F173" s="3003"/>
      <c r="G173" s="1694">
        <f aca="true" t="shared" si="32" ref="G173:Y173">G172+G118</f>
        <v>49</v>
      </c>
      <c r="H173" s="1694">
        <f t="shared" si="32"/>
        <v>1290</v>
      </c>
      <c r="I173" s="1694">
        <f t="shared" si="32"/>
        <v>598</v>
      </c>
      <c r="J173" s="1694">
        <f t="shared" si="32"/>
        <v>331</v>
      </c>
      <c r="K173" s="1694">
        <f t="shared" si="32"/>
        <v>149</v>
      </c>
      <c r="L173" s="1694">
        <f t="shared" si="32"/>
        <v>118</v>
      </c>
      <c r="M173" s="1694">
        <f t="shared" si="32"/>
        <v>692</v>
      </c>
      <c r="N173" s="1694">
        <f t="shared" si="32"/>
        <v>3</v>
      </c>
      <c r="O173" s="1694">
        <f t="shared" si="32"/>
        <v>0</v>
      </c>
      <c r="P173" s="1694">
        <f t="shared" si="32"/>
        <v>0</v>
      </c>
      <c r="Q173" s="1694">
        <f t="shared" si="32"/>
        <v>9</v>
      </c>
      <c r="R173" s="1694">
        <f t="shared" si="32"/>
        <v>6</v>
      </c>
      <c r="S173" s="1694">
        <f t="shared" si="32"/>
        <v>10</v>
      </c>
      <c r="T173" s="1694">
        <f t="shared" si="32"/>
        <v>9</v>
      </c>
      <c r="U173" s="1694">
        <f t="shared" si="32"/>
        <v>7</v>
      </c>
      <c r="V173" s="1694">
        <f t="shared" si="32"/>
        <v>6</v>
      </c>
      <c r="W173" s="1694">
        <f t="shared" si="32"/>
        <v>2</v>
      </c>
      <c r="X173" s="1694">
        <f t="shared" si="32"/>
        <v>0</v>
      </c>
      <c r="Y173" s="1694">
        <f t="shared" si="32"/>
        <v>0</v>
      </c>
      <c r="Z173" s="1241"/>
      <c r="AA173" s="1241"/>
      <c r="AB173" s="1241"/>
      <c r="AC173" s="1241"/>
      <c r="AD173" s="1241"/>
      <c r="AE173" s="1241"/>
      <c r="AF173" s="1241"/>
      <c r="AG173" s="1241"/>
      <c r="AH173" s="1241"/>
      <c r="AI173" s="1241"/>
      <c r="AJ173" s="1241"/>
      <c r="AK173" s="1391"/>
      <c r="AL173" s="1362"/>
      <c r="AM173" s="1362"/>
      <c r="AN173" s="1362"/>
      <c r="AO173" s="1362"/>
      <c r="AP173" s="1362"/>
      <c r="AQ173" s="1362"/>
      <c r="AR173" s="1202"/>
      <c r="AS173" s="1202"/>
      <c r="AT173" s="1304"/>
      <c r="AU173" s="1304"/>
      <c r="AV173" s="1304"/>
      <c r="AW173" s="1304"/>
    </row>
    <row r="174" spans="1:49" ht="19.5" thickBot="1">
      <c r="A174" s="3007" t="s">
        <v>386</v>
      </c>
      <c r="B174" s="3008"/>
      <c r="C174" s="3008"/>
      <c r="D174" s="3008"/>
      <c r="E174" s="3008"/>
      <c r="F174" s="3008"/>
      <c r="G174" s="3008"/>
      <c r="H174" s="3008"/>
      <c r="I174" s="3008"/>
      <c r="J174" s="3008"/>
      <c r="K174" s="3008"/>
      <c r="L174" s="3008"/>
      <c r="M174" s="3008"/>
      <c r="N174" s="3008"/>
      <c r="O174" s="3008"/>
      <c r="P174" s="3008"/>
      <c r="Q174" s="3008"/>
      <c r="R174" s="3008"/>
      <c r="S174" s="3008"/>
      <c r="T174" s="3008"/>
      <c r="U174" s="3008"/>
      <c r="V174" s="3008"/>
      <c r="W174" s="3008"/>
      <c r="X174" s="3008"/>
      <c r="Y174" s="3008"/>
      <c r="Z174" s="1241"/>
      <c r="AA174" s="1241"/>
      <c r="AB174" s="1241"/>
      <c r="AC174" s="1241"/>
      <c r="AD174" s="1241"/>
      <c r="AE174" s="1241"/>
      <c r="AF174" s="1241"/>
      <c r="AG174" s="1241"/>
      <c r="AH174" s="1241"/>
      <c r="AI174" s="1241"/>
      <c r="AJ174" s="1241"/>
      <c r="AK174" s="1391"/>
      <c r="AL174" s="1377">
        <v>1</v>
      </c>
      <c r="AM174" s="1377">
        <v>2</v>
      </c>
      <c r="AN174" s="1377">
        <v>3</v>
      </c>
      <c r="AO174" s="1377">
        <v>4</v>
      </c>
      <c r="AP174" s="1362"/>
      <c r="AQ174" s="1362"/>
      <c r="AR174" s="1202"/>
      <c r="AS174" s="1202"/>
      <c r="AT174" s="1304"/>
      <c r="AU174" s="1304"/>
      <c r="AV174" s="1304"/>
      <c r="AW174" s="1304"/>
    </row>
    <row r="175" spans="1:49" ht="16.5" thickBot="1">
      <c r="A175" s="1435">
        <v>1</v>
      </c>
      <c r="B175" s="1695" t="s">
        <v>103</v>
      </c>
      <c r="C175" s="1552"/>
      <c r="D175" s="1553" t="s">
        <v>491</v>
      </c>
      <c r="E175" s="1553"/>
      <c r="F175" s="1554"/>
      <c r="G175" s="1696">
        <v>2</v>
      </c>
      <c r="H175" s="1227">
        <f aca="true" t="shared" si="33" ref="H175:H180">G175*30</f>
        <v>60</v>
      </c>
      <c r="I175" s="1516">
        <v>40</v>
      </c>
      <c r="J175" s="1697"/>
      <c r="K175" s="1698"/>
      <c r="L175" s="1698">
        <v>40</v>
      </c>
      <c r="M175" s="1699">
        <f>H175-I175</f>
        <v>20</v>
      </c>
      <c r="N175" s="1626"/>
      <c r="O175" s="1627"/>
      <c r="P175" s="1627"/>
      <c r="Q175" s="1627"/>
      <c r="R175" s="1627"/>
      <c r="S175" s="1627"/>
      <c r="T175" s="1627"/>
      <c r="U175" s="1627"/>
      <c r="V175" s="1627"/>
      <c r="W175" s="1627"/>
      <c r="X175" s="1627"/>
      <c r="Y175" s="1622"/>
      <c r="Z175" s="1241"/>
      <c r="AA175" s="1215">
        <v>1</v>
      </c>
      <c r="AB175" s="1241"/>
      <c r="AC175" s="1241"/>
      <c r="AD175" s="1241"/>
      <c r="AE175" s="1241"/>
      <c r="AF175" s="1241"/>
      <c r="AG175" s="1241"/>
      <c r="AH175" s="1241"/>
      <c r="AI175" s="1241"/>
      <c r="AJ175" s="1241"/>
      <c r="AK175" s="1391">
        <v>1</v>
      </c>
      <c r="AL175" s="1362" t="s">
        <v>42</v>
      </c>
      <c r="AM175" s="1362" t="s">
        <v>43</v>
      </c>
      <c r="AN175" s="1362" t="s">
        <v>44</v>
      </c>
      <c r="AO175" s="1362" t="s">
        <v>45</v>
      </c>
      <c r="AP175" s="1362"/>
      <c r="AQ175" s="1362"/>
      <c r="AR175" s="1202"/>
      <c r="AS175" s="1202"/>
      <c r="AT175" s="1304"/>
      <c r="AU175" s="1304"/>
      <c r="AV175" s="1221">
        <v>2</v>
      </c>
      <c r="AW175" s="1304"/>
    </row>
    <row r="176" spans="1:49" ht="16.5" thickBot="1">
      <c r="A176" s="1243">
        <v>2</v>
      </c>
      <c r="B176" s="1700" t="s">
        <v>104</v>
      </c>
      <c r="C176" s="1238"/>
      <c r="D176" s="1225" t="s">
        <v>493</v>
      </c>
      <c r="E176" s="1225"/>
      <c r="F176" s="1601"/>
      <c r="G176" s="1598">
        <v>2</v>
      </c>
      <c r="H176" s="1227">
        <f t="shared" si="33"/>
        <v>60</v>
      </c>
      <c r="I176" s="1228">
        <v>40</v>
      </c>
      <c r="J176" s="1229"/>
      <c r="K176" s="1230"/>
      <c r="L176" s="1230">
        <v>40</v>
      </c>
      <c r="M176" s="1699">
        <f>H176-I176</f>
        <v>20</v>
      </c>
      <c r="N176" s="1626"/>
      <c r="O176" s="1627"/>
      <c r="P176" s="1627"/>
      <c r="Q176" s="1627"/>
      <c r="R176" s="1627"/>
      <c r="S176" s="1627"/>
      <c r="T176" s="1627"/>
      <c r="U176" s="1627"/>
      <c r="V176" s="1627"/>
      <c r="W176" s="1627"/>
      <c r="X176" s="1627"/>
      <c r="Y176" s="1622"/>
      <c r="Z176" s="1241"/>
      <c r="AA176" s="1215">
        <v>2</v>
      </c>
      <c r="AB176" s="1241"/>
      <c r="AC176" s="1241"/>
      <c r="AD176" s="1241"/>
      <c r="AE176" s="1241"/>
      <c r="AF176" s="1241"/>
      <c r="AG176" s="1241"/>
      <c r="AH176" s="1241"/>
      <c r="AI176" s="1241"/>
      <c r="AJ176" s="1241"/>
      <c r="AK176" s="1391">
        <v>2</v>
      </c>
      <c r="AL176" s="1381">
        <f>SUMIF($AK174:$AK180,AL174,$G175:$G180)</f>
        <v>2</v>
      </c>
      <c r="AM176" s="1381">
        <v>2</v>
      </c>
      <c r="AN176" s="1381">
        <f>SUMIF($AK174:$AK180,AN174,$G175:$G180)</f>
        <v>1.5</v>
      </c>
      <c r="AO176" s="1381">
        <f>12+1.5</f>
        <v>13.5</v>
      </c>
      <c r="AP176" s="1381">
        <f>SUM(AL176:AO176)</f>
        <v>19</v>
      </c>
      <c r="AQ176" s="1362"/>
      <c r="AR176" s="1202"/>
      <c r="AS176" s="1202"/>
      <c r="AT176" s="1304"/>
      <c r="AU176" s="1304"/>
      <c r="AV176" s="1221">
        <v>2</v>
      </c>
      <c r="AW176" s="1304"/>
    </row>
    <row r="177" spans="1:49" ht="32.25" thickBot="1">
      <c r="A177" s="1243">
        <v>3</v>
      </c>
      <c r="B177" s="1700" t="s">
        <v>57</v>
      </c>
      <c r="C177" s="1238"/>
      <c r="D177" s="1225" t="s">
        <v>495</v>
      </c>
      <c r="E177" s="1225"/>
      <c r="F177" s="1601"/>
      <c r="G177" s="1598">
        <v>1.5</v>
      </c>
      <c r="H177" s="1227">
        <f t="shared" si="33"/>
        <v>45</v>
      </c>
      <c r="I177" s="1228">
        <v>30</v>
      </c>
      <c r="J177" s="1229"/>
      <c r="K177" s="1230"/>
      <c r="L177" s="1230">
        <v>30</v>
      </c>
      <c r="M177" s="1699">
        <f>H177-I177</f>
        <v>15</v>
      </c>
      <c r="N177" s="1626"/>
      <c r="O177" s="1627"/>
      <c r="P177" s="1627"/>
      <c r="Q177" s="1627"/>
      <c r="R177" s="1627"/>
      <c r="S177" s="1627"/>
      <c r="T177" s="1627"/>
      <c r="U177" s="1627"/>
      <c r="V177" s="1627"/>
      <c r="W177" s="1627"/>
      <c r="X177" s="1627"/>
      <c r="Y177" s="1622"/>
      <c r="Z177" s="1241"/>
      <c r="AA177" s="1215">
        <v>3</v>
      </c>
      <c r="AB177" s="1241"/>
      <c r="AC177" s="1241"/>
      <c r="AD177" s="1241"/>
      <c r="AE177" s="1241"/>
      <c r="AF177" s="1241"/>
      <c r="AG177" s="1241"/>
      <c r="AH177" s="1241"/>
      <c r="AI177" s="1241"/>
      <c r="AJ177" s="1241"/>
      <c r="AK177" s="1391">
        <v>3</v>
      </c>
      <c r="AL177" s="1362"/>
      <c r="AM177" s="1362"/>
      <c r="AN177" s="1362"/>
      <c r="AO177" s="1362"/>
      <c r="AP177" s="1362"/>
      <c r="AQ177" s="1362"/>
      <c r="AR177" s="1202"/>
      <c r="AS177" s="1202"/>
      <c r="AT177" s="1304"/>
      <c r="AU177" s="1304"/>
      <c r="AV177" s="1221"/>
      <c r="AW177" s="1304"/>
    </row>
    <row r="178" spans="1:49" ht="32.25" thickBot="1">
      <c r="A178" s="1478"/>
      <c r="B178" s="1700" t="s">
        <v>57</v>
      </c>
      <c r="C178" s="1701"/>
      <c r="D178" s="1702" t="s">
        <v>54</v>
      </c>
      <c r="E178" s="1702"/>
      <c r="F178" s="1703"/>
      <c r="G178" s="1704">
        <v>1.5</v>
      </c>
      <c r="H178" s="1227">
        <f t="shared" si="33"/>
        <v>45</v>
      </c>
      <c r="I178" s="1571">
        <v>30</v>
      </c>
      <c r="J178" s="1572"/>
      <c r="K178" s="1573"/>
      <c r="L178" s="1573">
        <v>30</v>
      </c>
      <c r="M178" s="1699">
        <f>H178-I178</f>
        <v>15</v>
      </c>
      <c r="N178" s="1626"/>
      <c r="O178" s="1627"/>
      <c r="P178" s="1627"/>
      <c r="Q178" s="1627"/>
      <c r="R178" s="1627"/>
      <c r="S178" s="1627"/>
      <c r="T178" s="1627"/>
      <c r="U178" s="1627"/>
      <c r="V178" s="1627"/>
      <c r="W178" s="1627"/>
      <c r="X178" s="1627"/>
      <c r="Y178" s="1622"/>
      <c r="Z178" s="1241"/>
      <c r="AA178" s="1215">
        <v>4</v>
      </c>
      <c r="AB178" s="1241"/>
      <c r="AC178" s="1241"/>
      <c r="AD178" s="1241"/>
      <c r="AE178" s="1241"/>
      <c r="AF178" s="1241"/>
      <c r="AG178" s="1241"/>
      <c r="AH178" s="1241"/>
      <c r="AI178" s="1241"/>
      <c r="AJ178" s="1241"/>
      <c r="AK178" s="1391">
        <v>4</v>
      </c>
      <c r="AL178" s="1362"/>
      <c r="AM178" s="1362"/>
      <c r="AN178" s="1362"/>
      <c r="AO178" s="1362"/>
      <c r="AP178" s="1362"/>
      <c r="AQ178" s="1362"/>
      <c r="AR178" s="1202"/>
      <c r="AS178" s="1202"/>
      <c r="AT178" s="1304"/>
      <c r="AU178" s="1304"/>
      <c r="AV178" s="1221">
        <v>1.5</v>
      </c>
      <c r="AW178" s="1304"/>
    </row>
    <row r="179" spans="1:49" ht="16.5" thickBot="1">
      <c r="A179" s="1478">
        <v>4</v>
      </c>
      <c r="B179" s="1700" t="s">
        <v>26</v>
      </c>
      <c r="C179" s="1701"/>
      <c r="D179" s="1702" t="s">
        <v>504</v>
      </c>
      <c r="E179" s="1702"/>
      <c r="F179" s="1703"/>
      <c r="G179" s="1704">
        <v>3.5</v>
      </c>
      <c r="H179" s="1227">
        <f t="shared" si="33"/>
        <v>105</v>
      </c>
      <c r="I179" s="1571">
        <v>80</v>
      </c>
      <c r="J179" s="1572"/>
      <c r="K179" s="1573"/>
      <c r="L179" s="1573">
        <v>80</v>
      </c>
      <c r="M179" s="1699">
        <f>H179-I179</f>
        <v>25</v>
      </c>
      <c r="N179" s="1626"/>
      <c r="O179" s="1627"/>
      <c r="P179" s="1627"/>
      <c r="Q179" s="1627"/>
      <c r="R179" s="1627"/>
      <c r="S179" s="1627"/>
      <c r="T179" s="1627"/>
      <c r="U179" s="1627"/>
      <c r="V179" s="1627"/>
      <c r="W179" s="1627"/>
      <c r="X179" s="1627"/>
      <c r="Y179" s="1622"/>
      <c r="Z179" s="1241"/>
      <c r="AA179" s="1215">
        <v>4</v>
      </c>
      <c r="AB179" s="1241"/>
      <c r="AC179" s="1241"/>
      <c r="AD179" s="1241"/>
      <c r="AE179" s="1241"/>
      <c r="AF179" s="1241"/>
      <c r="AG179" s="1241"/>
      <c r="AH179" s="1241"/>
      <c r="AI179" s="1241"/>
      <c r="AJ179" s="1241"/>
      <c r="AK179" s="1391">
        <v>4</v>
      </c>
      <c r="AL179" s="1362"/>
      <c r="AM179" s="1362"/>
      <c r="AN179" s="1362"/>
      <c r="AO179" s="1362"/>
      <c r="AP179" s="1362"/>
      <c r="AQ179" s="1362"/>
      <c r="AR179" s="1202"/>
      <c r="AS179" s="1202"/>
      <c r="AT179" s="1304"/>
      <c r="AU179" s="1304"/>
      <c r="AV179" s="1221">
        <v>3.5</v>
      </c>
      <c r="AW179" s="1304"/>
    </row>
    <row r="180" spans="1:49" ht="16.5" thickBot="1">
      <c r="A180" s="1478">
        <v>5</v>
      </c>
      <c r="B180" s="1705" t="s">
        <v>21</v>
      </c>
      <c r="C180" s="1701"/>
      <c r="D180" s="1702" t="s">
        <v>497</v>
      </c>
      <c r="E180" s="1702"/>
      <c r="F180" s="1703"/>
      <c r="G180" s="1704">
        <v>7</v>
      </c>
      <c r="H180" s="1227">
        <f t="shared" si="33"/>
        <v>210</v>
      </c>
      <c r="I180" s="1571"/>
      <c r="J180" s="1572"/>
      <c r="K180" s="1573"/>
      <c r="L180" s="1573"/>
      <c r="M180" s="1489"/>
      <c r="N180" s="1626"/>
      <c r="O180" s="1627"/>
      <c r="P180" s="1627"/>
      <c r="Q180" s="1627"/>
      <c r="R180" s="1627"/>
      <c r="S180" s="1627"/>
      <c r="T180" s="1627"/>
      <c r="U180" s="1627"/>
      <c r="V180" s="1627"/>
      <c r="W180" s="1627"/>
      <c r="X180" s="1627"/>
      <c r="Y180" s="1622"/>
      <c r="Z180" s="1241"/>
      <c r="AA180" s="1215">
        <v>4</v>
      </c>
      <c r="AB180" s="1241"/>
      <c r="AC180" s="1241"/>
      <c r="AD180" s="1241"/>
      <c r="AE180" s="1241"/>
      <c r="AF180" s="1241"/>
      <c r="AG180" s="1241"/>
      <c r="AH180" s="1241"/>
      <c r="AI180" s="1241"/>
      <c r="AJ180" s="1241"/>
      <c r="AK180" s="1391">
        <v>4</v>
      </c>
      <c r="AL180" s="1362"/>
      <c r="AM180" s="1362"/>
      <c r="AN180" s="1362"/>
      <c r="AO180" s="1362"/>
      <c r="AP180" s="1362"/>
      <c r="AQ180" s="1362"/>
      <c r="AR180" s="1202"/>
      <c r="AS180" s="1202"/>
      <c r="AT180" s="1304"/>
      <c r="AU180" s="1304"/>
      <c r="AV180" s="1221">
        <v>7</v>
      </c>
      <c r="AW180" s="1304"/>
    </row>
    <row r="181" spans="1:49" ht="16.5" thickBot="1">
      <c r="A181" s="2983" t="s">
        <v>48</v>
      </c>
      <c r="B181" s="2984"/>
      <c r="C181" s="2984"/>
      <c r="D181" s="2984"/>
      <c r="E181" s="2984"/>
      <c r="F181" s="3009"/>
      <c r="G181" s="1529">
        <f aca="true" t="shared" si="34" ref="G181:Y181">SUM(G175:G180)</f>
        <v>17.5</v>
      </c>
      <c r="H181" s="1706">
        <f t="shared" si="34"/>
        <v>525</v>
      </c>
      <c r="I181" s="1706">
        <f t="shared" si="34"/>
        <v>220</v>
      </c>
      <c r="J181" s="1706">
        <f t="shared" si="34"/>
        <v>0</v>
      </c>
      <c r="K181" s="1706">
        <f t="shared" si="34"/>
        <v>0</v>
      </c>
      <c r="L181" s="1706">
        <f t="shared" si="34"/>
        <v>220</v>
      </c>
      <c r="M181" s="1706">
        <f t="shared" si="34"/>
        <v>95</v>
      </c>
      <c r="N181" s="1497">
        <f t="shared" si="34"/>
        <v>0</v>
      </c>
      <c r="O181" s="1497">
        <f t="shared" si="34"/>
        <v>0</v>
      </c>
      <c r="P181" s="1497">
        <f t="shared" si="34"/>
        <v>0</v>
      </c>
      <c r="Q181" s="1497">
        <f t="shared" si="34"/>
        <v>0</v>
      </c>
      <c r="R181" s="1497">
        <f t="shared" si="34"/>
        <v>0</v>
      </c>
      <c r="S181" s="1497">
        <f t="shared" si="34"/>
        <v>0</v>
      </c>
      <c r="T181" s="1497">
        <f t="shared" si="34"/>
        <v>0</v>
      </c>
      <c r="U181" s="1497">
        <f t="shared" si="34"/>
        <v>0</v>
      </c>
      <c r="V181" s="1497">
        <f t="shared" si="34"/>
        <v>0</v>
      </c>
      <c r="W181" s="1497">
        <f t="shared" si="34"/>
        <v>0</v>
      </c>
      <c r="X181" s="1497">
        <f t="shared" si="34"/>
        <v>0</v>
      </c>
      <c r="Y181" s="1497">
        <f t="shared" si="34"/>
        <v>0</v>
      </c>
      <c r="Z181" s="1241"/>
      <c r="AA181" s="1215"/>
      <c r="AB181" s="1241"/>
      <c r="AC181" s="1241"/>
      <c r="AD181" s="1241"/>
      <c r="AE181" s="1241"/>
      <c r="AF181" s="1241"/>
      <c r="AG181" s="1241"/>
      <c r="AH181" s="1241"/>
      <c r="AI181" s="1241"/>
      <c r="AJ181" s="1241"/>
      <c r="AK181" s="1391"/>
      <c r="AL181" s="1362"/>
      <c r="AM181" s="1362"/>
      <c r="AN181" s="1362"/>
      <c r="AO181" s="1362"/>
      <c r="AP181" s="1362"/>
      <c r="AQ181" s="1362"/>
      <c r="AR181" s="1202"/>
      <c r="AS181" s="1202"/>
      <c r="AT181" s="1304"/>
      <c r="AU181" s="1304"/>
      <c r="AV181" s="1221"/>
      <c r="AW181" s="1304"/>
    </row>
    <row r="182" spans="1:49" ht="19.5" thickBot="1">
      <c r="A182" s="3007" t="s">
        <v>387</v>
      </c>
      <c r="B182" s="3008"/>
      <c r="C182" s="3008"/>
      <c r="D182" s="3008"/>
      <c r="E182" s="3008"/>
      <c r="F182" s="3008"/>
      <c r="G182" s="3008"/>
      <c r="H182" s="3008"/>
      <c r="I182" s="3008"/>
      <c r="J182" s="3008"/>
      <c r="K182" s="3008"/>
      <c r="L182" s="3008"/>
      <c r="M182" s="3008"/>
      <c r="N182" s="3008"/>
      <c r="O182" s="3008"/>
      <c r="P182" s="3008"/>
      <c r="Q182" s="3008"/>
      <c r="R182" s="3008"/>
      <c r="S182" s="3008"/>
      <c r="T182" s="3008"/>
      <c r="U182" s="3008"/>
      <c r="V182" s="3008"/>
      <c r="W182" s="3008"/>
      <c r="X182" s="3008"/>
      <c r="Y182" s="3008"/>
      <c r="Z182" s="1241"/>
      <c r="AA182" s="1215"/>
      <c r="AB182" s="1241"/>
      <c r="AC182" s="1241"/>
      <c r="AD182" s="1241"/>
      <c r="AE182" s="1241"/>
      <c r="AF182" s="1241"/>
      <c r="AG182" s="1241"/>
      <c r="AH182" s="1241"/>
      <c r="AI182" s="1241"/>
      <c r="AJ182" s="1241"/>
      <c r="AK182" s="1391"/>
      <c r="AL182" s="1362"/>
      <c r="AM182" s="1362"/>
      <c r="AN182" s="1362"/>
      <c r="AO182" s="1362"/>
      <c r="AP182" s="1362"/>
      <c r="AQ182" s="1362"/>
      <c r="AR182" s="1202"/>
      <c r="AS182" s="1202"/>
      <c r="AT182" s="1304"/>
      <c r="AU182" s="1304"/>
      <c r="AV182" s="1304"/>
      <c r="AW182" s="1304"/>
    </row>
    <row r="183" spans="1:49" ht="16.5" thickBot="1">
      <c r="A183" s="1707">
        <v>1</v>
      </c>
      <c r="B183" s="1708" t="s">
        <v>25</v>
      </c>
      <c r="C183" s="1709" t="s">
        <v>497</v>
      </c>
      <c r="D183" s="1710"/>
      <c r="E183" s="1710"/>
      <c r="F183" s="1711"/>
      <c r="G183" s="1712">
        <v>1.5</v>
      </c>
      <c r="H183" s="1454">
        <f>G183*30</f>
        <v>45</v>
      </c>
      <c r="I183" s="1713"/>
      <c r="J183" s="1713"/>
      <c r="K183" s="1714"/>
      <c r="L183" s="1714"/>
      <c r="M183" s="1715"/>
      <c r="N183" s="1626"/>
      <c r="O183" s="1627"/>
      <c r="P183" s="1627"/>
      <c r="Q183" s="1627"/>
      <c r="R183" s="1627"/>
      <c r="S183" s="1627"/>
      <c r="T183" s="1627"/>
      <c r="U183" s="1627"/>
      <c r="V183" s="1627"/>
      <c r="W183" s="1627"/>
      <c r="X183" s="1627"/>
      <c r="Y183" s="1622"/>
      <c r="Z183" s="1241"/>
      <c r="AA183" s="1215">
        <v>4</v>
      </c>
      <c r="AB183" s="1241"/>
      <c r="AC183" s="1241"/>
      <c r="AD183" s="1241"/>
      <c r="AE183" s="1241"/>
      <c r="AF183" s="1241"/>
      <c r="AG183" s="1241"/>
      <c r="AH183" s="1241"/>
      <c r="AI183" s="1241"/>
      <c r="AJ183" s="1241"/>
      <c r="AK183" s="1391">
        <v>4</v>
      </c>
      <c r="AL183" s="1362"/>
      <c r="AM183" s="1362"/>
      <c r="AN183" s="1362"/>
      <c r="AO183" s="1362"/>
      <c r="AP183" s="1362"/>
      <c r="AQ183" s="1362"/>
      <c r="AR183" s="1202"/>
      <c r="AS183" s="1202"/>
      <c r="AT183" s="1304"/>
      <c r="AU183" s="1304"/>
      <c r="AV183" s="1221">
        <v>1.5</v>
      </c>
      <c r="AW183" s="1304"/>
    </row>
    <row r="184" spans="1:49" ht="24.75" customHeight="1" thickBot="1">
      <c r="A184" s="3010" t="s">
        <v>48</v>
      </c>
      <c r="B184" s="3011"/>
      <c r="C184" s="3011"/>
      <c r="D184" s="3011"/>
      <c r="E184" s="3011"/>
      <c r="F184" s="3012"/>
      <c r="G184" s="1617">
        <f aca="true" t="shared" si="35" ref="G184:Y184">G183</f>
        <v>1.5</v>
      </c>
      <c r="H184" s="1617">
        <f t="shared" si="35"/>
        <v>45</v>
      </c>
      <c r="I184" s="1617">
        <f t="shared" si="35"/>
        <v>0</v>
      </c>
      <c r="J184" s="1617">
        <f t="shared" si="35"/>
        <v>0</v>
      </c>
      <c r="K184" s="1617">
        <f t="shared" si="35"/>
        <v>0</v>
      </c>
      <c r="L184" s="1617">
        <f t="shared" si="35"/>
        <v>0</v>
      </c>
      <c r="M184" s="1617">
        <f t="shared" si="35"/>
        <v>0</v>
      </c>
      <c r="N184" s="1618">
        <f t="shared" si="35"/>
        <v>0</v>
      </c>
      <c r="O184" s="1618">
        <f t="shared" si="35"/>
        <v>0</v>
      </c>
      <c r="P184" s="1618">
        <f t="shared" si="35"/>
        <v>0</v>
      </c>
      <c r="Q184" s="1618">
        <f t="shared" si="35"/>
        <v>0</v>
      </c>
      <c r="R184" s="1618">
        <f t="shared" si="35"/>
        <v>0</v>
      </c>
      <c r="S184" s="1618">
        <f t="shared" si="35"/>
        <v>0</v>
      </c>
      <c r="T184" s="1618">
        <f t="shared" si="35"/>
        <v>0</v>
      </c>
      <c r="U184" s="1618">
        <f t="shared" si="35"/>
        <v>0</v>
      </c>
      <c r="V184" s="1618">
        <f t="shared" si="35"/>
        <v>0</v>
      </c>
      <c r="W184" s="1618">
        <f t="shared" si="35"/>
        <v>0</v>
      </c>
      <c r="X184" s="1618">
        <f t="shared" si="35"/>
        <v>0</v>
      </c>
      <c r="Y184" s="1618">
        <f t="shared" si="35"/>
        <v>0</v>
      </c>
      <c r="Z184" s="1241"/>
      <c r="AA184" s="1241"/>
      <c r="AB184" s="1241"/>
      <c r="AC184" s="1241"/>
      <c r="AD184" s="1241"/>
      <c r="AE184" s="1241"/>
      <c r="AF184" s="1241"/>
      <c r="AG184" s="1241"/>
      <c r="AH184" s="1241"/>
      <c r="AI184" s="1241"/>
      <c r="AJ184" s="1241"/>
      <c r="AK184" s="1391"/>
      <c r="AL184" s="1362"/>
      <c r="AM184" s="1362"/>
      <c r="AN184" s="1362"/>
      <c r="AO184" s="1362"/>
      <c r="AP184" s="1362"/>
      <c r="AQ184" s="1362"/>
      <c r="AR184" s="1202"/>
      <c r="AS184" s="1202"/>
      <c r="AT184" s="1304"/>
      <c r="AU184" s="1304"/>
      <c r="AV184" s="1304"/>
      <c r="AW184" s="1304"/>
    </row>
    <row r="185" spans="1:49" ht="15.75">
      <c r="A185" s="1716"/>
      <c r="B185" s="1717"/>
      <c r="C185" s="1717"/>
      <c r="D185" s="1717"/>
      <c r="E185" s="1717"/>
      <c r="F185" s="1717"/>
      <c r="G185" s="1718"/>
      <c r="H185" s="1719"/>
      <c r="I185" s="1720"/>
      <c r="J185" s="1719"/>
      <c r="K185" s="1719"/>
      <c r="L185" s="1719"/>
      <c r="M185" s="1719"/>
      <c r="N185" s="1721"/>
      <c r="O185" s="1721"/>
      <c r="P185" s="1721"/>
      <c r="Q185" s="1721"/>
      <c r="R185" s="1721"/>
      <c r="S185" s="1721"/>
      <c r="T185" s="1721"/>
      <c r="U185" s="1721"/>
      <c r="V185" s="1721"/>
      <c r="W185" s="1721"/>
      <c r="X185" s="1721"/>
      <c r="Y185" s="1722"/>
      <c r="Z185" s="1241"/>
      <c r="AA185" s="1241"/>
      <c r="AB185" s="1241"/>
      <c r="AC185" s="1241"/>
      <c r="AD185" s="1241"/>
      <c r="AE185" s="1241"/>
      <c r="AF185" s="1241"/>
      <c r="AG185" s="1241"/>
      <c r="AH185" s="1241"/>
      <c r="AI185" s="1241"/>
      <c r="AJ185" s="1241"/>
      <c r="AK185" s="1391"/>
      <c r="AL185" s="1362"/>
      <c r="AM185" s="1362"/>
      <c r="AN185" s="1362"/>
      <c r="AO185" s="1362"/>
      <c r="AP185" s="1362"/>
      <c r="AQ185" s="1362"/>
      <c r="AR185" s="1202"/>
      <c r="AS185" s="1202"/>
      <c r="AT185" s="1304"/>
      <c r="AU185" s="1304"/>
      <c r="AV185" s="1304"/>
      <c r="AW185" s="1304"/>
    </row>
    <row r="186" spans="1:49" ht="16.5" thickBot="1">
      <c r="A186" s="1723"/>
      <c r="B186" s="1724"/>
      <c r="C186" s="1725"/>
      <c r="D186" s="1726"/>
      <c r="E186" s="1726"/>
      <c r="F186" s="1726"/>
      <c r="G186" s="1727"/>
      <c r="H186" s="1727"/>
      <c r="I186" s="1728"/>
      <c r="J186" s="1728"/>
      <c r="K186" s="1729"/>
      <c r="L186" s="1729"/>
      <c r="M186" s="1730"/>
      <c r="N186" s="1731"/>
      <c r="O186" s="1731"/>
      <c r="P186" s="1731"/>
      <c r="Q186" s="1731"/>
      <c r="R186" s="1731"/>
      <c r="S186" s="1731"/>
      <c r="T186" s="1731"/>
      <c r="U186" s="1731"/>
      <c r="V186" s="1731"/>
      <c r="W186" s="1731"/>
      <c r="X186" s="1731"/>
      <c r="Y186" s="1732"/>
      <c r="Z186" s="1214"/>
      <c r="AA186" s="1305">
        <v>64.5</v>
      </c>
      <c r="AB186" s="1305">
        <v>64.5</v>
      </c>
      <c r="AC186" s="1305">
        <v>63</v>
      </c>
      <c r="AD186" s="1306">
        <v>61.5</v>
      </c>
      <c r="AE186" s="1307" t="s">
        <v>298</v>
      </c>
      <c r="AF186" s="1308">
        <f>SUM(AA186:AE186)</f>
        <v>253.5</v>
      </c>
      <c r="AG186" s="1214"/>
      <c r="AH186" s="1214"/>
      <c r="AI186" s="1214"/>
      <c r="AJ186" s="1214"/>
      <c r="AK186" s="1388"/>
      <c r="AL186" s="1362"/>
      <c r="AM186" s="1362"/>
      <c r="AN186" s="1362"/>
      <c r="AO186" s="1362"/>
      <c r="AP186" s="1362"/>
      <c r="AQ186" s="1362"/>
      <c r="AR186" s="1202"/>
      <c r="AS186" s="1202"/>
      <c r="AT186" s="1304"/>
      <c r="AU186" s="1304"/>
      <c r="AV186" s="1304"/>
      <c r="AW186" s="1304"/>
    </row>
    <row r="187" spans="1:49" ht="35.25" customHeight="1" thickBot="1">
      <c r="A187" s="3013" t="s">
        <v>71</v>
      </c>
      <c r="B187" s="3013"/>
      <c r="C187" s="3013"/>
      <c r="D187" s="3013"/>
      <c r="E187" s="3013"/>
      <c r="F187" s="3013"/>
      <c r="G187" s="1733">
        <f aca="true" t="shared" si="36" ref="G187:M187">G109+G173+G181+G184</f>
        <v>227</v>
      </c>
      <c r="H187" s="1733">
        <f t="shared" si="36"/>
        <v>6630</v>
      </c>
      <c r="I187" s="1734">
        <f t="shared" si="36"/>
        <v>3550</v>
      </c>
      <c r="J187" s="1734">
        <f t="shared" si="36"/>
        <v>1450</v>
      </c>
      <c r="K187" s="1734">
        <f t="shared" si="36"/>
        <v>1031</v>
      </c>
      <c r="L187" s="1734">
        <f t="shared" si="36"/>
        <v>1069</v>
      </c>
      <c r="M187" s="1734">
        <f t="shared" si="36"/>
        <v>3077</v>
      </c>
      <c r="N187" s="1735">
        <f>N109+N173</f>
        <v>30</v>
      </c>
      <c r="O187" s="1736">
        <f>O109+O173</f>
        <v>29</v>
      </c>
      <c r="P187" s="1736">
        <f>P109+P173</f>
        <v>28</v>
      </c>
      <c r="Q187" s="1736">
        <v>27</v>
      </c>
      <c r="R187" s="1736">
        <f aca="true" t="shared" si="37" ref="R187:Y187">R109+R173</f>
        <v>30</v>
      </c>
      <c r="S187" s="1736">
        <f t="shared" si="37"/>
        <v>31</v>
      </c>
      <c r="T187" s="1736">
        <f t="shared" si="37"/>
        <v>26</v>
      </c>
      <c r="U187" s="1736">
        <f t="shared" si="37"/>
        <v>24</v>
      </c>
      <c r="V187" s="1736">
        <f t="shared" si="37"/>
        <v>20</v>
      </c>
      <c r="W187" s="1736">
        <f t="shared" si="37"/>
        <v>20</v>
      </c>
      <c r="X187" s="1736">
        <f t="shared" si="37"/>
        <v>22</v>
      </c>
      <c r="Y187" s="1736">
        <f t="shared" si="37"/>
        <v>18</v>
      </c>
      <c r="Z187" s="1309"/>
      <c r="AA187" s="1310">
        <f>SUMIF($AA$11:$AA$186,"=1",G11:G186)+G23+G24+G25</f>
        <v>56.5</v>
      </c>
      <c r="AB187" s="1310">
        <f>SUMIF($AA$11:$AA$186,"=2",G11:G186)+G26+G27+G28</f>
        <v>55</v>
      </c>
      <c r="AC187" s="1310">
        <f>SUMIF($AA$11:$AA$186,"=3",$G11:$G186)</f>
        <v>51</v>
      </c>
      <c r="AD187" s="1310">
        <f>SUMIF($AA$11:$AA$186,"=4",$G11:$G186)</f>
        <v>57</v>
      </c>
      <c r="AE187" s="1311" t="s">
        <v>299</v>
      </c>
      <c r="AF187" s="1308">
        <f>SUM(AA187:AE187)</f>
        <v>219.5</v>
      </c>
      <c r="AG187" s="1309"/>
      <c r="AH187" s="1309"/>
      <c r="AI187" s="1309"/>
      <c r="AJ187" s="1309"/>
      <c r="AK187" s="1404"/>
      <c r="AL187" s="1379"/>
      <c r="AM187" s="1379"/>
      <c r="AN187" s="1379"/>
      <c r="AO187" s="1379"/>
      <c r="AP187" s="1379"/>
      <c r="AQ187" s="1379"/>
      <c r="AR187" s="1312"/>
      <c r="AS187" s="1312"/>
      <c r="AT187" s="3016" t="s">
        <v>559</v>
      </c>
      <c r="AU187" s="3017"/>
      <c r="AV187" s="1313">
        <f>SUM(AV13:AV185)</f>
        <v>69.5</v>
      </c>
      <c r="AW187" s="1314"/>
    </row>
    <row r="188" spans="1:49" ht="16.5" thickBot="1">
      <c r="A188" s="1737"/>
      <c r="B188" s="3018" t="s">
        <v>304</v>
      </c>
      <c r="C188" s="3018"/>
      <c r="D188" s="3018"/>
      <c r="E188" s="3018"/>
      <c r="F188" s="3018"/>
      <c r="G188" s="1738">
        <f>G187+G30</f>
        <v>240</v>
      </c>
      <c r="H188" s="1739"/>
      <c r="I188" s="1739"/>
      <c r="J188" s="1739"/>
      <c r="K188" s="1739"/>
      <c r="L188" s="1739"/>
      <c r="M188" s="1739"/>
      <c r="N188" s="1739"/>
      <c r="O188" s="1739"/>
      <c r="P188" s="1739"/>
      <c r="Q188" s="1739"/>
      <c r="R188" s="1739"/>
      <c r="S188" s="1739"/>
      <c r="T188" s="1739"/>
      <c r="U188" s="1739"/>
      <c r="V188" s="1739"/>
      <c r="W188" s="1739"/>
      <c r="X188" s="1739"/>
      <c r="Y188" s="1739"/>
      <c r="Z188" s="1315"/>
      <c r="AA188" s="1316" t="s">
        <v>244</v>
      </c>
      <c r="AB188" s="1316" t="s">
        <v>245</v>
      </c>
      <c r="AC188" s="1316" t="s">
        <v>246</v>
      </c>
      <c r="AD188" s="1316" t="s">
        <v>247</v>
      </c>
      <c r="AE188" s="1308"/>
      <c r="AF188" s="1308"/>
      <c r="AG188" s="1308"/>
      <c r="AH188" s="1308"/>
      <c r="AI188" s="1308"/>
      <c r="AJ188" s="1308"/>
      <c r="AK188" s="1405"/>
      <c r="AL188" s="1379"/>
      <c r="AM188" s="1379"/>
      <c r="AN188" s="1379"/>
      <c r="AO188" s="1379"/>
      <c r="AP188" s="1379"/>
      <c r="AQ188" s="1379"/>
      <c r="AR188" s="1205"/>
      <c r="AS188" s="1205"/>
      <c r="AT188" s="1314"/>
      <c r="AU188" s="1314"/>
      <c r="AV188" s="1314"/>
      <c r="AW188" s="1314"/>
    </row>
    <row r="189" spans="1:49" ht="16.5" thickBot="1">
      <c r="A189" s="3019" t="s">
        <v>70</v>
      </c>
      <c r="B189" s="3020"/>
      <c r="C189" s="3020"/>
      <c r="D189" s="3020"/>
      <c r="E189" s="3020"/>
      <c r="F189" s="3020"/>
      <c r="G189" s="3020"/>
      <c r="H189" s="3020"/>
      <c r="I189" s="3020"/>
      <c r="J189" s="3020"/>
      <c r="K189" s="3020"/>
      <c r="L189" s="3020"/>
      <c r="M189" s="3021"/>
      <c r="N189" s="1740">
        <f>N140+N187</f>
        <v>30</v>
      </c>
      <c r="O189" s="1741">
        <f>O140+O187</f>
        <v>29</v>
      </c>
      <c r="P189" s="1742">
        <f>P140+P187</f>
        <v>28</v>
      </c>
      <c r="Q189" s="1742">
        <v>27</v>
      </c>
      <c r="R189" s="1742">
        <f>R140+R187</f>
        <v>30</v>
      </c>
      <c r="S189" s="1742">
        <f>S140+S187</f>
        <v>31</v>
      </c>
      <c r="T189" s="1742">
        <f>T140+T187</f>
        <v>26</v>
      </c>
      <c r="U189" s="1742">
        <f>U140+U187</f>
        <v>24</v>
      </c>
      <c r="V189" s="1742">
        <f>V140+V187</f>
        <v>20</v>
      </c>
      <c r="W189" s="1742">
        <v>22</v>
      </c>
      <c r="X189" s="1742">
        <v>22</v>
      </c>
      <c r="Y189" s="1743">
        <v>18</v>
      </c>
      <c r="Z189" s="1205"/>
      <c r="AA189" s="3022" t="s">
        <v>248</v>
      </c>
      <c r="AB189" s="3022"/>
      <c r="AC189" s="3022"/>
      <c r="AD189" s="3022"/>
      <c r="AE189" s="1317"/>
      <c r="AF189" s="1317"/>
      <c r="AG189" s="1317"/>
      <c r="AH189" s="1317"/>
      <c r="AI189" s="1317"/>
      <c r="AJ189" s="1317"/>
      <c r="AK189" s="1406"/>
      <c r="AL189" s="1379"/>
      <c r="AM189" s="1379"/>
      <c r="AN189" s="1379"/>
      <c r="AO189" s="1379"/>
      <c r="AP189" s="1379"/>
      <c r="AQ189" s="1379"/>
      <c r="AR189" s="1205"/>
      <c r="AS189" s="1205"/>
      <c r="AT189" s="1205"/>
      <c r="AU189" s="1205"/>
      <c r="AV189" s="1205"/>
      <c r="AW189" s="1205"/>
    </row>
    <row r="190" spans="1:49" ht="16.5" thickBot="1">
      <c r="A190" s="3023" t="s">
        <v>58</v>
      </c>
      <c r="B190" s="3024"/>
      <c r="C190" s="3024"/>
      <c r="D190" s="3024"/>
      <c r="E190" s="3024"/>
      <c r="F190" s="3024"/>
      <c r="G190" s="3024"/>
      <c r="H190" s="3024"/>
      <c r="I190" s="3024"/>
      <c r="J190" s="3024"/>
      <c r="K190" s="3024"/>
      <c r="L190" s="3024"/>
      <c r="M190" s="3025"/>
      <c r="N190" s="1744">
        <v>3</v>
      </c>
      <c r="O190" s="1745">
        <v>1</v>
      </c>
      <c r="P190" s="1745">
        <v>5</v>
      </c>
      <c r="Q190" s="1746">
        <v>2</v>
      </c>
      <c r="R190" s="1746">
        <v>3</v>
      </c>
      <c r="S190" s="1746">
        <v>3</v>
      </c>
      <c r="T190" s="1746">
        <v>5</v>
      </c>
      <c r="U190" s="1746">
        <v>2</v>
      </c>
      <c r="V190" s="1746">
        <v>3</v>
      </c>
      <c r="W190" s="1746">
        <v>4</v>
      </c>
      <c r="X190" s="1746">
        <v>1</v>
      </c>
      <c r="Y190" s="1747">
        <v>2</v>
      </c>
      <c r="Z190" s="1202"/>
      <c r="AA190" s="1318"/>
      <c r="AB190" s="1318"/>
      <c r="AC190" s="1318"/>
      <c r="AD190" s="1318"/>
      <c r="AE190" s="1318"/>
      <c r="AF190" s="1318"/>
      <c r="AG190" s="1318"/>
      <c r="AH190" s="1318"/>
      <c r="AI190" s="1318"/>
      <c r="AJ190" s="1318"/>
      <c r="AK190" s="1407"/>
      <c r="AL190" s="1408" t="s">
        <v>42</v>
      </c>
      <c r="AM190" s="1408" t="s">
        <v>43</v>
      </c>
      <c r="AN190" s="1408" t="s">
        <v>44</v>
      </c>
      <c r="AO190" s="1408" t="s">
        <v>45</v>
      </c>
      <c r="AP190" s="1408"/>
      <c r="AQ190" s="1362"/>
      <c r="AR190" s="1202"/>
      <c r="AS190" s="1202"/>
      <c r="AT190" s="1202"/>
      <c r="AU190" s="1202"/>
      <c r="AV190" s="1202"/>
      <c r="AW190" s="1202"/>
    </row>
    <row r="191" spans="1:49" ht="16.5" thickBot="1">
      <c r="A191" s="3023" t="s">
        <v>59</v>
      </c>
      <c r="B191" s="3024"/>
      <c r="C191" s="3024"/>
      <c r="D191" s="3024"/>
      <c r="E191" s="3024"/>
      <c r="F191" s="3024"/>
      <c r="G191" s="3024"/>
      <c r="H191" s="3024"/>
      <c r="I191" s="3024"/>
      <c r="J191" s="3024"/>
      <c r="K191" s="3024"/>
      <c r="L191" s="3024"/>
      <c r="M191" s="3025"/>
      <c r="N191" s="1748">
        <v>5</v>
      </c>
      <c r="O191" s="1749">
        <v>1</v>
      </c>
      <c r="P191" s="1749">
        <v>2</v>
      </c>
      <c r="Q191" s="1746">
        <v>9</v>
      </c>
      <c r="R191" s="1746">
        <v>5</v>
      </c>
      <c r="S191" s="1746">
        <v>5</v>
      </c>
      <c r="T191" s="1746">
        <v>5</v>
      </c>
      <c r="U191" s="1746">
        <v>5</v>
      </c>
      <c r="V191" s="1746">
        <v>7</v>
      </c>
      <c r="W191" s="1746">
        <v>3</v>
      </c>
      <c r="X191" s="1746">
        <v>1</v>
      </c>
      <c r="Y191" s="1747">
        <v>2</v>
      </c>
      <c r="Z191" s="1202"/>
      <c r="AA191" s="1318"/>
      <c r="AB191" s="1318"/>
      <c r="AC191" s="1318"/>
      <c r="AD191" s="1318"/>
      <c r="AE191" s="1318"/>
      <c r="AF191" s="1318"/>
      <c r="AG191" s="1318"/>
      <c r="AH191" s="1318"/>
      <c r="AI191" s="1318"/>
      <c r="AJ191" s="1318"/>
      <c r="AK191" s="1407"/>
      <c r="AL191" s="1409">
        <f>AM13+AL37+AL67+AL114+AL143+AL176</f>
        <v>60</v>
      </c>
      <c r="AM191" s="1409">
        <f>AN13+AM37+AM67+AM114+AM143+AM176</f>
        <v>60</v>
      </c>
      <c r="AN191" s="1409">
        <f>AO13+AN37+AN67+AN114+AN143+AN176</f>
        <v>60</v>
      </c>
      <c r="AO191" s="1409">
        <f>AP13+AO37+AO67+AO114+AO143+AO176</f>
        <v>60</v>
      </c>
      <c r="AP191" s="1409">
        <f>SUM(AL191:AO191)</f>
        <v>240</v>
      </c>
      <c r="AQ191" s="1362"/>
      <c r="AR191" s="1202"/>
      <c r="AS191" s="1202"/>
      <c r="AT191" s="1202"/>
      <c r="AU191" s="1202"/>
      <c r="AV191" s="1202"/>
      <c r="AW191" s="1202"/>
    </row>
    <row r="192" spans="1:49" ht="16.5" thickBot="1">
      <c r="A192" s="3023" t="s">
        <v>75</v>
      </c>
      <c r="B192" s="3024"/>
      <c r="C192" s="3024"/>
      <c r="D192" s="3024"/>
      <c r="E192" s="3024"/>
      <c r="F192" s="3024"/>
      <c r="G192" s="3024"/>
      <c r="H192" s="3024"/>
      <c r="I192" s="3024"/>
      <c r="J192" s="3024"/>
      <c r="K192" s="3024"/>
      <c r="L192" s="3024"/>
      <c r="M192" s="3025"/>
      <c r="N192" s="1748">
        <v>0</v>
      </c>
      <c r="O192" s="1749">
        <v>0</v>
      </c>
      <c r="P192" s="1749">
        <v>0</v>
      </c>
      <c r="Q192" s="1746">
        <v>0</v>
      </c>
      <c r="R192" s="1746">
        <v>0</v>
      </c>
      <c r="S192" s="1746">
        <v>0</v>
      </c>
      <c r="T192" s="1746">
        <v>0</v>
      </c>
      <c r="U192" s="1746">
        <v>0</v>
      </c>
      <c r="V192" s="1746">
        <v>0</v>
      </c>
      <c r="W192" s="1746">
        <v>0</v>
      </c>
      <c r="X192" s="1746">
        <v>1</v>
      </c>
      <c r="Y192" s="1747">
        <v>0</v>
      </c>
      <c r="Z192" s="1202"/>
      <c r="AA192" s="1318"/>
      <c r="AB192" s="1318"/>
      <c r="AC192" s="1318"/>
      <c r="AD192" s="1318"/>
      <c r="AE192" s="1318"/>
      <c r="AF192" s="1318"/>
      <c r="AG192" s="1318"/>
      <c r="AH192" s="1318"/>
      <c r="AI192" s="1318"/>
      <c r="AJ192" s="1318"/>
      <c r="AK192" s="1407"/>
      <c r="AL192" s="1362"/>
      <c r="AM192" s="1362"/>
      <c r="AN192" s="1362"/>
      <c r="AO192" s="1362"/>
      <c r="AP192" s="1362"/>
      <c r="AQ192" s="1362"/>
      <c r="AR192" s="1202"/>
      <c r="AS192" s="1202"/>
      <c r="AT192" s="1202"/>
      <c r="AU192" s="1202"/>
      <c r="AV192" s="1202"/>
      <c r="AW192" s="1202"/>
    </row>
    <row r="193" spans="1:49" ht="16.5" thickBot="1">
      <c r="A193" s="3023" t="s">
        <v>72</v>
      </c>
      <c r="B193" s="3024"/>
      <c r="C193" s="3024"/>
      <c r="D193" s="3024"/>
      <c r="E193" s="3024"/>
      <c r="F193" s="3024"/>
      <c r="G193" s="3024"/>
      <c r="H193" s="3024"/>
      <c r="I193" s="3024"/>
      <c r="J193" s="3024"/>
      <c r="K193" s="3024"/>
      <c r="L193" s="3024"/>
      <c r="M193" s="3025"/>
      <c r="N193" s="1750">
        <v>0</v>
      </c>
      <c r="O193" s="1751">
        <v>0</v>
      </c>
      <c r="P193" s="1751">
        <v>0</v>
      </c>
      <c r="Q193" s="1752">
        <v>1</v>
      </c>
      <c r="R193" s="1752">
        <v>0</v>
      </c>
      <c r="S193" s="1752">
        <v>0</v>
      </c>
      <c r="T193" s="1752">
        <v>0</v>
      </c>
      <c r="U193" s="1752">
        <v>2</v>
      </c>
      <c r="V193" s="1752">
        <v>1</v>
      </c>
      <c r="W193" s="1752">
        <v>0</v>
      </c>
      <c r="X193" s="1752">
        <v>1</v>
      </c>
      <c r="Y193" s="1753">
        <v>0</v>
      </c>
      <c r="Z193" s="1202"/>
      <c r="AA193" s="1318"/>
      <c r="AB193" s="1318"/>
      <c r="AC193" s="1318"/>
      <c r="AD193" s="1318"/>
      <c r="AE193" s="1318"/>
      <c r="AF193" s="1318"/>
      <c r="AG193" s="1318"/>
      <c r="AH193" s="1318"/>
      <c r="AI193" s="1318"/>
      <c r="AJ193" s="1318"/>
      <c r="AK193" s="1407"/>
      <c r="AL193" s="1362"/>
      <c r="AM193" s="1362"/>
      <c r="AN193" s="1362"/>
      <c r="AO193" s="1362"/>
      <c r="AP193" s="1362"/>
      <c r="AQ193" s="1362"/>
      <c r="AR193" s="1202"/>
      <c r="AS193" s="1202"/>
      <c r="AT193" s="1202"/>
      <c r="AU193" s="1202"/>
      <c r="AV193" s="1202"/>
      <c r="AW193" s="1202"/>
    </row>
    <row r="194" spans="1:49" ht="16.5" thickBot="1">
      <c r="A194" s="3031" t="s">
        <v>60</v>
      </c>
      <c r="B194" s="3031"/>
      <c r="C194" s="3031"/>
      <c r="D194" s="3031"/>
      <c r="E194" s="3031"/>
      <c r="F194" s="3031"/>
      <c r="G194" s="3031"/>
      <c r="H194" s="3031"/>
      <c r="I194" s="3031"/>
      <c r="J194" s="3031"/>
      <c r="K194" s="3031"/>
      <c r="L194" s="3031"/>
      <c r="M194" s="3032"/>
      <c r="N194" s="1754">
        <f>SUM(N190:N193)</f>
        <v>8</v>
      </c>
      <c r="O194" s="1754">
        <f aca="true" t="shared" si="38" ref="O194:X194">SUM(O190:O193)</f>
        <v>2</v>
      </c>
      <c r="P194" s="1754">
        <f t="shared" si="38"/>
        <v>7</v>
      </c>
      <c r="Q194" s="1754">
        <f t="shared" si="38"/>
        <v>12</v>
      </c>
      <c r="R194" s="1754">
        <f t="shared" si="38"/>
        <v>8</v>
      </c>
      <c r="S194" s="1754">
        <f t="shared" si="38"/>
        <v>8</v>
      </c>
      <c r="T194" s="1754">
        <f t="shared" si="38"/>
        <v>10</v>
      </c>
      <c r="U194" s="1754">
        <f t="shared" si="38"/>
        <v>9</v>
      </c>
      <c r="V194" s="1754">
        <f t="shared" si="38"/>
        <v>11</v>
      </c>
      <c r="W194" s="1754">
        <f t="shared" si="38"/>
        <v>7</v>
      </c>
      <c r="X194" s="1754">
        <f t="shared" si="38"/>
        <v>4</v>
      </c>
      <c r="Y194" s="1755">
        <f>SUM(Y190:Y193)</f>
        <v>4</v>
      </c>
      <c r="Z194" s="1202"/>
      <c r="AA194" s="1202"/>
      <c r="AB194" s="1202"/>
      <c r="AC194" s="1202"/>
      <c r="AD194" s="1202"/>
      <c r="AE194" s="1202"/>
      <c r="AF194" s="1202"/>
      <c r="AG194" s="1202"/>
      <c r="AH194" s="1202"/>
      <c r="AI194" s="1202"/>
      <c r="AJ194" s="1202"/>
      <c r="AK194" s="1362"/>
      <c r="AL194" s="1362"/>
      <c r="AM194" s="1362"/>
      <c r="AN194" s="1362"/>
      <c r="AO194" s="1362"/>
      <c r="AP194" s="1362"/>
      <c r="AQ194" s="1362"/>
      <c r="AR194" s="1202"/>
      <c r="AS194" s="1202"/>
      <c r="AT194" s="1202"/>
      <c r="AU194" s="1202"/>
      <c r="AV194" s="1202"/>
      <c r="AW194" s="1202"/>
    </row>
    <row r="195" spans="1:49" ht="15.75">
      <c r="A195" s="3033" t="s">
        <v>516</v>
      </c>
      <c r="B195" s="3033"/>
      <c r="C195" s="3033"/>
      <c r="D195" s="3033"/>
      <c r="E195" s="3033"/>
      <c r="F195" s="3033"/>
      <c r="G195" s="3033"/>
      <c r="H195" s="3033"/>
      <c r="I195" s="3033"/>
      <c r="J195" s="3033"/>
      <c r="K195" s="3033"/>
      <c r="L195" s="3033"/>
      <c r="M195" s="3033"/>
      <c r="N195" s="1421">
        <v>1</v>
      </c>
      <c r="O195" s="1422" t="s">
        <v>490</v>
      </c>
      <c r="P195" s="1422" t="s">
        <v>491</v>
      </c>
      <c r="Q195" s="1423">
        <v>3</v>
      </c>
      <c r="R195" s="1423" t="s">
        <v>492</v>
      </c>
      <c r="S195" s="1423" t="s">
        <v>493</v>
      </c>
      <c r="T195" s="1423">
        <v>5</v>
      </c>
      <c r="U195" s="1423" t="s">
        <v>494</v>
      </c>
      <c r="V195" s="1423" t="s">
        <v>495</v>
      </c>
      <c r="W195" s="1423">
        <v>7</v>
      </c>
      <c r="X195" s="1423" t="s">
        <v>496</v>
      </c>
      <c r="Y195" s="1424" t="s">
        <v>497</v>
      </c>
      <c r="Z195" s="1202"/>
      <c r="AA195" s="1202"/>
      <c r="AB195" s="1202"/>
      <c r="AC195" s="1202"/>
      <c r="AD195" s="1202"/>
      <c r="AE195" s="1202"/>
      <c r="AF195" s="1202"/>
      <c r="AG195" s="1202"/>
      <c r="AH195" s="1202"/>
      <c r="AI195" s="1202"/>
      <c r="AJ195" s="1202"/>
      <c r="AK195" s="1362"/>
      <c r="AL195" s="1362"/>
      <c r="AM195" s="1362"/>
      <c r="AN195" s="1362"/>
      <c r="AO195" s="1362"/>
      <c r="AP195" s="1362"/>
      <c r="AQ195" s="1362"/>
      <c r="AR195" s="1202"/>
      <c r="AS195" s="1202"/>
      <c r="AT195" s="1202"/>
      <c r="AU195" s="1202"/>
      <c r="AV195" s="1202"/>
      <c r="AW195" s="1202"/>
    </row>
    <row r="196" spans="1:49" ht="15.75">
      <c r="A196" s="1756"/>
      <c r="B196" s="1757"/>
      <c r="C196" s="1758"/>
      <c r="D196" s="1759"/>
      <c r="E196" s="1756"/>
      <c r="F196" s="1756"/>
      <c r="G196" s="1760"/>
      <c r="H196" s="1756"/>
      <c r="I196" s="1756"/>
      <c r="J196" s="1756"/>
      <c r="K196" s="1756"/>
      <c r="L196" s="1756"/>
      <c r="M196" s="1756"/>
      <c r="N196" s="1761"/>
      <c r="O196" s="1761"/>
      <c r="P196" s="1761"/>
      <c r="Q196" s="1761"/>
      <c r="R196" s="1761"/>
      <c r="S196" s="1761"/>
      <c r="T196" s="1761"/>
      <c r="U196" s="1761"/>
      <c r="V196" s="1761"/>
      <c r="W196" s="1761"/>
      <c r="X196" s="1761"/>
      <c r="Y196" s="1761"/>
      <c r="Z196" s="1202"/>
      <c r="AA196" s="1202"/>
      <c r="AB196" s="1202"/>
      <c r="AC196" s="1202"/>
      <c r="AD196" s="1202"/>
      <c r="AE196" s="1202"/>
      <c r="AF196" s="1202"/>
      <c r="AG196" s="1202"/>
      <c r="AH196" s="1202"/>
      <c r="AI196" s="1202"/>
      <c r="AJ196" s="1202"/>
      <c r="AK196" s="1362"/>
      <c r="AL196" s="1362"/>
      <c r="AM196" s="1362"/>
      <c r="AN196" s="1362"/>
      <c r="AO196" s="1362"/>
      <c r="AP196" s="1362"/>
      <c r="AQ196" s="1362"/>
      <c r="AR196" s="1202"/>
      <c r="AS196" s="1202"/>
      <c r="AT196" s="1202"/>
      <c r="AU196" s="1202"/>
      <c r="AV196" s="1202"/>
      <c r="AW196" s="1202"/>
    </row>
    <row r="197" spans="1:49" ht="15.75">
      <c r="A197" s="1756"/>
      <c r="B197" s="1757"/>
      <c r="C197" s="1756"/>
      <c r="D197" s="1759"/>
      <c r="E197" s="1756"/>
      <c r="F197" s="1756"/>
      <c r="G197" s="1760"/>
      <c r="H197" s="1756"/>
      <c r="I197" s="1756"/>
      <c r="J197" s="1756"/>
      <c r="K197" s="1756"/>
      <c r="L197" s="1756"/>
      <c r="M197" s="1756"/>
      <c r="N197" s="1761"/>
      <c r="O197" s="1761"/>
      <c r="P197" s="1761"/>
      <c r="Q197" s="1761"/>
      <c r="R197" s="1761"/>
      <c r="S197" s="1761"/>
      <c r="T197" s="1761"/>
      <c r="U197" s="1761"/>
      <c r="V197" s="1761"/>
      <c r="W197" s="1761"/>
      <c r="X197" s="1761"/>
      <c r="Y197" s="1761"/>
      <c r="Z197" s="1202"/>
      <c r="AA197" s="1202"/>
      <c r="AB197" s="1202"/>
      <c r="AC197" s="1202"/>
      <c r="AD197" s="1202"/>
      <c r="AE197" s="1202"/>
      <c r="AF197" s="1202"/>
      <c r="AG197" s="1202"/>
      <c r="AH197" s="1202"/>
      <c r="AI197" s="1202"/>
      <c r="AJ197" s="1202"/>
      <c r="AK197" s="1362"/>
      <c r="AL197" s="1362"/>
      <c r="AM197" s="1362"/>
      <c r="AN197" s="1362"/>
      <c r="AO197" s="1362"/>
      <c r="AP197" s="1362"/>
      <c r="AQ197" s="1362"/>
      <c r="AR197" s="1202"/>
      <c r="AS197" s="1202"/>
      <c r="AT197" s="1202"/>
      <c r="AU197" s="1202"/>
      <c r="AV197" s="1202"/>
      <c r="AW197" s="1202"/>
    </row>
    <row r="198" spans="1:49" ht="15.75">
      <c r="A198" s="1756"/>
      <c r="B198" s="1757"/>
      <c r="C198" s="1756"/>
      <c r="D198" s="1759"/>
      <c r="E198" s="1756"/>
      <c r="F198" s="1756"/>
      <c r="G198" s="1760"/>
      <c r="H198" s="1756"/>
      <c r="I198" s="1756"/>
      <c r="J198" s="1756"/>
      <c r="K198" s="1756"/>
      <c r="L198" s="1756"/>
      <c r="M198" s="1756"/>
      <c r="N198" s="1762">
        <f>AL191</f>
        <v>60</v>
      </c>
      <c r="O198" s="1762">
        <f>AM191</f>
        <v>60</v>
      </c>
      <c r="P198" s="1762">
        <f>AN191</f>
        <v>60</v>
      </c>
      <c r="Q198" s="1762">
        <f>AO191</f>
        <v>60</v>
      </c>
      <c r="R198" s="3014">
        <f>N198+O198+P198+Q198</f>
        <v>240</v>
      </c>
      <c r="S198" s="3015"/>
      <c r="T198" s="3015"/>
      <c r="U198" s="1761"/>
      <c r="V198" s="1761"/>
      <c r="W198" s="1761"/>
      <c r="X198" s="1761"/>
      <c r="Y198" s="1761"/>
      <c r="Z198" s="1202"/>
      <c r="AA198" s="1202"/>
      <c r="AB198" s="1202"/>
      <c r="AC198" s="1202"/>
      <c r="AD198" s="1202"/>
      <c r="AE198" s="1202"/>
      <c r="AF198" s="1202"/>
      <c r="AG198" s="1202"/>
      <c r="AH198" s="1202"/>
      <c r="AI198" s="1202"/>
      <c r="AJ198" s="1202"/>
      <c r="AK198" s="1362"/>
      <c r="AL198" s="1362"/>
      <c r="AM198" s="1362"/>
      <c r="AN198" s="1362"/>
      <c r="AO198" s="1362"/>
      <c r="AP198" s="1362"/>
      <c r="AQ198" s="1362"/>
      <c r="AR198" s="1202"/>
      <c r="AS198" s="1202"/>
      <c r="AT198" s="1202"/>
      <c r="AU198" s="1202"/>
      <c r="AV198" s="1202"/>
      <c r="AW198" s="1202"/>
    </row>
    <row r="199" spans="1:49" ht="15.75">
      <c r="A199" s="1756"/>
      <c r="B199" s="1757"/>
      <c r="C199" s="1756"/>
      <c r="D199" s="1759"/>
      <c r="E199" s="1756"/>
      <c r="F199" s="1756"/>
      <c r="G199" s="1760"/>
      <c r="H199" s="1756"/>
      <c r="I199" s="1756"/>
      <c r="J199" s="1756"/>
      <c r="K199" s="1756"/>
      <c r="L199" s="1756"/>
      <c r="M199" s="1756"/>
      <c r="N199" s="1763" t="str">
        <f aca="true" t="shared" si="39" ref="N199:Q200">AA188</f>
        <v>курс1</v>
      </c>
      <c r="O199" s="1763" t="str">
        <f t="shared" si="39"/>
        <v>курс2</v>
      </c>
      <c r="P199" s="1763" t="str">
        <f t="shared" si="39"/>
        <v>курс3</v>
      </c>
      <c r="Q199" s="1763" t="str">
        <f t="shared" si="39"/>
        <v>курс4</v>
      </c>
      <c r="R199" s="1761"/>
      <c r="S199" s="1761"/>
      <c r="T199" s="1761"/>
      <c r="U199" s="1761"/>
      <c r="V199" s="1761"/>
      <c r="W199" s="1761"/>
      <c r="X199" s="1761"/>
      <c r="Y199" s="1761"/>
      <c r="Z199" s="1202"/>
      <c r="AA199" s="1202"/>
      <c r="AB199" s="1202"/>
      <c r="AC199" s="1202"/>
      <c r="AD199" s="1202"/>
      <c r="AE199" s="1202"/>
      <c r="AF199" s="1202"/>
      <c r="AG199" s="1202"/>
      <c r="AH199" s="1202"/>
      <c r="AI199" s="1202"/>
      <c r="AJ199" s="1202"/>
      <c r="AK199" s="1362"/>
      <c r="AL199" s="1362"/>
      <c r="AM199" s="1362"/>
      <c r="AN199" s="1362"/>
      <c r="AO199" s="1362"/>
      <c r="AP199" s="1362"/>
      <c r="AQ199" s="1362"/>
      <c r="AR199" s="1202"/>
      <c r="AS199" s="1202"/>
      <c r="AT199" s="1202"/>
      <c r="AU199" s="1202"/>
      <c r="AV199" s="1202"/>
      <c r="AW199" s="1202"/>
    </row>
    <row r="200" spans="1:49" ht="15.75">
      <c r="A200" s="1756"/>
      <c r="B200" s="1757"/>
      <c r="C200" s="1756"/>
      <c r="D200" s="1759"/>
      <c r="E200" s="1756"/>
      <c r="F200" s="1756"/>
      <c r="G200" s="1760"/>
      <c r="H200" s="1236"/>
      <c r="I200" s="1236"/>
      <c r="J200" s="1236"/>
      <c r="K200" s="1236"/>
      <c r="L200" s="1236"/>
      <c r="M200" s="1236"/>
      <c r="N200" s="3034" t="str">
        <f t="shared" si="39"/>
        <v>Кількість  кредитів</v>
      </c>
      <c r="O200" s="3034"/>
      <c r="P200" s="3034"/>
      <c r="Q200" s="3034"/>
      <c r="R200" s="1236"/>
      <c r="S200" s="1236"/>
      <c r="T200" s="1236"/>
      <c r="U200" s="1236"/>
      <c r="V200" s="1236"/>
      <c r="W200" s="1236"/>
      <c r="X200" s="1236"/>
      <c r="Y200" s="1236"/>
      <c r="Z200" s="1202"/>
      <c r="AA200" s="1202"/>
      <c r="AB200" s="1202"/>
      <c r="AC200" s="1202"/>
      <c r="AD200" s="1202"/>
      <c r="AE200" s="1202"/>
      <c r="AF200" s="1202"/>
      <c r="AG200" s="1202"/>
      <c r="AH200" s="1202"/>
      <c r="AI200" s="1202"/>
      <c r="AJ200" s="1202"/>
      <c r="AK200" s="1362"/>
      <c r="AL200" s="1362"/>
      <c r="AM200" s="1362"/>
      <c r="AN200" s="1362"/>
      <c r="AO200" s="1362"/>
      <c r="AP200" s="1362"/>
      <c r="AQ200" s="1362"/>
      <c r="AR200" s="1202"/>
      <c r="AS200" s="1202"/>
      <c r="AT200" s="1202"/>
      <c r="AU200" s="1202"/>
      <c r="AV200" s="1202"/>
      <c r="AW200" s="1202"/>
    </row>
    <row r="201" spans="1:49" ht="15.75">
      <c r="A201" s="1756"/>
      <c r="B201" s="1756"/>
      <c r="C201" s="1756"/>
      <c r="D201" s="1758"/>
      <c r="E201" s="1759"/>
      <c r="F201" s="1756"/>
      <c r="G201" s="1764"/>
      <c r="H201" s="1236"/>
      <c r="I201" s="1236"/>
      <c r="J201" s="1236"/>
      <c r="K201" s="1236"/>
      <c r="L201" s="1236"/>
      <c r="M201" s="1236"/>
      <c r="N201" s="1759"/>
      <c r="O201" s="1759"/>
      <c r="P201" s="1759"/>
      <c r="Q201" s="1759"/>
      <c r="R201" s="1236"/>
      <c r="S201" s="1236"/>
      <c r="T201" s="1236"/>
      <c r="U201" s="1236"/>
      <c r="V201" s="1236"/>
      <c r="W201" s="1236"/>
      <c r="X201" s="1236"/>
      <c r="Y201" s="1236"/>
      <c r="Z201" s="1202"/>
      <c r="AA201" s="1202"/>
      <c r="AB201" s="1202"/>
      <c r="AC201" s="1202"/>
      <c r="AD201" s="1202"/>
      <c r="AE201" s="1202"/>
      <c r="AF201" s="1202"/>
      <c r="AG201" s="1202"/>
      <c r="AH201" s="1202"/>
      <c r="AI201" s="1202"/>
      <c r="AJ201" s="1202"/>
      <c r="AK201" s="1362"/>
      <c r="AL201" s="1362"/>
      <c r="AM201" s="1362"/>
      <c r="AN201" s="1362"/>
      <c r="AO201" s="1362"/>
      <c r="AP201" s="1362"/>
      <c r="AQ201" s="1362"/>
      <c r="AR201" s="1202"/>
      <c r="AS201" s="1202"/>
      <c r="AT201" s="1202"/>
      <c r="AU201" s="1202"/>
      <c r="AV201" s="1202"/>
      <c r="AW201" s="1202"/>
    </row>
    <row r="202" spans="1:49" ht="15.75">
      <c r="A202" s="1236"/>
      <c r="B202" s="1236"/>
      <c r="C202" s="1236"/>
      <c r="D202" s="1236"/>
      <c r="E202" s="1236"/>
      <c r="F202" s="1236"/>
      <c r="G202" s="1236"/>
      <c r="H202" s="1236"/>
      <c r="I202" s="1236"/>
      <c r="J202" s="1236"/>
      <c r="K202" s="1236"/>
      <c r="L202" s="1236"/>
      <c r="M202" s="1236"/>
      <c r="N202" s="1765"/>
      <c r="O202" s="1765"/>
      <c r="P202" s="1765"/>
      <c r="Q202" s="1765"/>
      <c r="R202" s="1765"/>
      <c r="S202" s="1765"/>
      <c r="T202" s="1765"/>
      <c r="U202" s="1765"/>
      <c r="V202" s="1765"/>
      <c r="W202" s="1765"/>
      <c r="X202" s="1765"/>
      <c r="Y202" s="1765"/>
      <c r="Z202" s="1319"/>
      <c r="AA202" s="1319"/>
      <c r="AB202" s="1319"/>
      <c r="AC202" s="1319"/>
      <c r="AD202" s="1319"/>
      <c r="AE202" s="1319"/>
      <c r="AF202" s="1319"/>
      <c r="AG202" s="1319"/>
      <c r="AH202" s="1319"/>
      <c r="AI202" s="1319"/>
      <c r="AJ202" s="1319"/>
      <c r="AK202" s="1410"/>
      <c r="AL202" s="1410"/>
      <c r="AM202" s="1362"/>
      <c r="AN202" s="1362"/>
      <c r="AO202" s="1362"/>
      <c r="AP202" s="1362"/>
      <c r="AQ202" s="1362"/>
      <c r="AR202" s="1202"/>
      <c r="AS202" s="1202"/>
      <c r="AT202" s="1202"/>
      <c r="AU202" s="1202"/>
      <c r="AV202" s="1202"/>
      <c r="AW202" s="1202"/>
    </row>
    <row r="203" spans="1:49" ht="15.75">
      <c r="A203" s="1236"/>
      <c r="B203" s="1766" t="s">
        <v>163</v>
      </c>
      <c r="C203" s="1767"/>
      <c r="D203" s="3027"/>
      <c r="E203" s="3028"/>
      <c r="F203" s="3028"/>
      <c r="G203" s="1768"/>
      <c r="H203" s="3029" t="s">
        <v>164</v>
      </c>
      <c r="I203" s="3030"/>
      <c r="J203" s="3030"/>
      <c r="K203" s="3030"/>
      <c r="L203" s="1236"/>
      <c r="M203" s="1236"/>
      <c r="N203" s="1236"/>
      <c r="O203" s="1236"/>
      <c r="P203" s="1236"/>
      <c r="Q203" s="1236"/>
      <c r="R203" s="1236"/>
      <c r="S203" s="1236"/>
      <c r="T203" s="1236"/>
      <c r="U203" s="1236"/>
      <c r="V203" s="1236"/>
      <c r="W203" s="1236"/>
      <c r="X203" s="1236"/>
      <c r="Y203" s="1236"/>
      <c r="Z203" s="1202"/>
      <c r="AA203" s="1202"/>
      <c r="AB203" s="1202"/>
      <c r="AC203" s="1202"/>
      <c r="AD203" s="1202"/>
      <c r="AE203" s="1202"/>
      <c r="AF203" s="1202"/>
      <c r="AG203" s="1202"/>
      <c r="AH203" s="1202"/>
      <c r="AI203" s="1202"/>
      <c r="AJ203" s="1202"/>
      <c r="AK203" s="1362"/>
      <c r="AL203" s="1362"/>
      <c r="AM203" s="1362"/>
      <c r="AN203" s="1362"/>
      <c r="AO203" s="1362"/>
      <c r="AP203" s="1362"/>
      <c r="AQ203" s="1362"/>
      <c r="AR203" s="1202"/>
      <c r="AS203" s="1202"/>
      <c r="AT203" s="1202"/>
      <c r="AU203" s="1202"/>
      <c r="AV203" s="1202"/>
      <c r="AW203" s="1202"/>
    </row>
    <row r="204" spans="1:49" ht="15.75">
      <c r="A204" s="1236"/>
      <c r="B204" s="1766"/>
      <c r="C204" s="1767"/>
      <c r="D204" s="1767"/>
      <c r="E204" s="1767"/>
      <c r="F204" s="1769"/>
      <c r="G204" s="1768"/>
      <c r="H204" s="1768"/>
      <c r="I204" s="1770"/>
      <c r="J204" s="1771"/>
      <c r="K204" s="1771"/>
      <c r="L204" s="1236"/>
      <c r="M204" s="1236"/>
      <c r="N204" s="1290"/>
      <c r="O204" s="1772"/>
      <c r="P204" s="1772"/>
      <c r="Q204" s="1772"/>
      <c r="R204" s="1772"/>
      <c r="S204" s="1772"/>
      <c r="T204" s="1772"/>
      <c r="U204" s="1772"/>
      <c r="V204" s="1772"/>
      <c r="W204" s="1772"/>
      <c r="X204" s="1772"/>
      <c r="Y204" s="1772"/>
      <c r="Z204" s="1320"/>
      <c r="AA204" s="1321"/>
      <c r="AB204" s="1321"/>
      <c r="AC204" s="1321"/>
      <c r="AD204" s="1321"/>
      <c r="AE204" s="1321"/>
      <c r="AF204" s="1321"/>
      <c r="AG204" s="1321"/>
      <c r="AH204" s="1321"/>
      <c r="AI204" s="1321"/>
      <c r="AJ204" s="1321"/>
      <c r="AK204" s="1411"/>
      <c r="AL204" s="1411"/>
      <c r="AM204" s="1362"/>
      <c r="AN204" s="1362"/>
      <c r="AO204" s="1362"/>
      <c r="AP204" s="1362"/>
      <c r="AQ204" s="1362"/>
      <c r="AR204" s="1202"/>
      <c r="AS204" s="1202"/>
      <c r="AT204" s="1202"/>
      <c r="AU204" s="1202"/>
      <c r="AV204" s="1202"/>
      <c r="AW204" s="1202"/>
    </row>
    <row r="205" spans="1:49" ht="15.75">
      <c r="A205" s="1236"/>
      <c r="B205" s="1766" t="s">
        <v>165</v>
      </c>
      <c r="C205" s="1767"/>
      <c r="D205" s="3027"/>
      <c r="E205" s="3028"/>
      <c r="F205" s="3028"/>
      <c r="G205" s="1768"/>
      <c r="H205" s="3029" t="s">
        <v>166</v>
      </c>
      <c r="I205" s="3030"/>
      <c r="J205" s="3030"/>
      <c r="K205" s="3030"/>
      <c r="L205" s="1236"/>
      <c r="M205" s="1236"/>
      <c r="N205" s="1290"/>
      <c r="O205" s="1772"/>
      <c r="P205" s="1772"/>
      <c r="Q205" s="1772"/>
      <c r="R205" s="1772"/>
      <c r="S205" s="1772"/>
      <c r="T205" s="1772"/>
      <c r="U205" s="1772"/>
      <c r="V205" s="1772"/>
      <c r="W205" s="1772"/>
      <c r="X205" s="1772"/>
      <c r="Y205" s="1772"/>
      <c r="Z205" s="1320"/>
      <c r="AA205" s="1321"/>
      <c r="AB205" s="1321"/>
      <c r="AC205" s="1321"/>
      <c r="AD205" s="1321"/>
      <c r="AE205" s="1321"/>
      <c r="AF205" s="1321"/>
      <c r="AG205" s="1321"/>
      <c r="AH205" s="1321"/>
      <c r="AI205" s="1321"/>
      <c r="AJ205" s="1321"/>
      <c r="AK205" s="1411"/>
      <c r="AL205" s="1411"/>
      <c r="AM205" s="1362"/>
      <c r="AN205" s="1362"/>
      <c r="AO205" s="1362"/>
      <c r="AP205" s="1362"/>
      <c r="AQ205" s="1362"/>
      <c r="AR205" s="1202"/>
      <c r="AS205" s="1202"/>
      <c r="AT205" s="1202"/>
      <c r="AU205" s="1202"/>
      <c r="AV205" s="1202"/>
      <c r="AW205" s="1202"/>
    </row>
    <row r="206" spans="1:49" ht="15.75">
      <c r="A206" s="1236"/>
      <c r="B206" s="1236"/>
      <c r="C206" s="1236"/>
      <c r="D206" s="1236"/>
      <c r="E206" s="1236"/>
      <c r="F206" s="1236"/>
      <c r="G206" s="1236"/>
      <c r="H206" s="1236"/>
      <c r="I206" s="1236"/>
      <c r="J206" s="1236"/>
      <c r="K206" s="1236"/>
      <c r="L206" s="1236"/>
      <c r="M206" s="1236"/>
      <c r="N206" s="1290"/>
      <c r="O206" s="1772"/>
      <c r="P206" s="1772"/>
      <c r="Q206" s="1772"/>
      <c r="R206" s="1772"/>
      <c r="S206" s="1772"/>
      <c r="T206" s="1772"/>
      <c r="U206" s="1772"/>
      <c r="V206" s="1772"/>
      <c r="W206" s="1772"/>
      <c r="X206" s="1772"/>
      <c r="Y206" s="1772"/>
      <c r="Z206" s="1320"/>
      <c r="AA206" s="1321"/>
      <c r="AB206" s="1321"/>
      <c r="AC206" s="1321"/>
      <c r="AD206" s="1321"/>
      <c r="AE206" s="1321"/>
      <c r="AF206" s="1321"/>
      <c r="AG206" s="1321"/>
      <c r="AH206" s="1321"/>
      <c r="AI206" s="1321"/>
      <c r="AJ206" s="1321"/>
      <c r="AK206" s="1411"/>
      <c r="AL206" s="1411"/>
      <c r="AM206" s="1362"/>
      <c r="AN206" s="1362"/>
      <c r="AO206" s="1362"/>
      <c r="AP206" s="1362"/>
      <c r="AQ206" s="1362"/>
      <c r="AR206" s="1202"/>
      <c r="AS206" s="1202"/>
      <c r="AT206" s="1202"/>
      <c r="AU206" s="1202"/>
      <c r="AV206" s="1202"/>
      <c r="AW206" s="1202"/>
    </row>
    <row r="207" spans="1:49" ht="15.75">
      <c r="A207" s="1236"/>
      <c r="B207" s="1236"/>
      <c r="C207" s="1236"/>
      <c r="D207" s="1236"/>
      <c r="E207" s="1236"/>
      <c r="F207" s="1236"/>
      <c r="G207" s="1236"/>
      <c r="H207" s="1236"/>
      <c r="I207" s="1236"/>
      <c r="J207" s="1236"/>
      <c r="K207" s="1236"/>
      <c r="L207" s="1236"/>
      <c r="M207" s="1236"/>
      <c r="N207" s="1290"/>
      <c r="O207" s="1772"/>
      <c r="P207" s="1772"/>
      <c r="Q207" s="1772"/>
      <c r="R207" s="1772"/>
      <c r="S207" s="1772"/>
      <c r="T207" s="1772"/>
      <c r="U207" s="1772"/>
      <c r="V207" s="1772"/>
      <c r="W207" s="1772"/>
      <c r="X207" s="1772"/>
      <c r="Y207" s="1772"/>
      <c r="Z207" s="1320"/>
      <c r="AA207" s="1321"/>
      <c r="AB207" s="1321"/>
      <c r="AC207" s="1321"/>
      <c r="AD207" s="1321"/>
      <c r="AE207" s="1321"/>
      <c r="AF207" s="1321"/>
      <c r="AG207" s="1321"/>
      <c r="AH207" s="1321"/>
      <c r="AI207" s="1321"/>
      <c r="AJ207" s="1321"/>
      <c r="AK207" s="1411"/>
      <c r="AL207" s="1411"/>
      <c r="AM207" s="1362"/>
      <c r="AN207" s="1362"/>
      <c r="AO207" s="1362"/>
      <c r="AP207" s="1362"/>
      <c r="AQ207" s="1362"/>
      <c r="AR207" s="1202"/>
      <c r="AS207" s="1202"/>
      <c r="AT207" s="1202"/>
      <c r="AU207" s="1202"/>
      <c r="AV207" s="1202"/>
      <c r="AW207" s="1202"/>
    </row>
    <row r="208" spans="1:49" ht="15.75">
      <c r="A208" s="1236"/>
      <c r="B208" s="1236"/>
      <c r="C208" s="1236"/>
      <c r="D208" s="1236"/>
      <c r="E208" s="1236"/>
      <c r="F208" s="1236"/>
      <c r="G208" s="1236"/>
      <c r="H208" s="1236"/>
      <c r="I208" s="1236"/>
      <c r="J208" s="1236"/>
      <c r="K208" s="1236"/>
      <c r="L208" s="1236"/>
      <c r="M208" s="1236"/>
      <c r="N208" s="1290"/>
      <c r="O208" s="1772"/>
      <c r="P208" s="1772"/>
      <c r="Q208" s="1772"/>
      <c r="R208" s="1772"/>
      <c r="S208" s="1772"/>
      <c r="T208" s="1772"/>
      <c r="U208" s="1772"/>
      <c r="V208" s="1772"/>
      <c r="W208" s="1772"/>
      <c r="X208" s="1772"/>
      <c r="Y208" s="1772"/>
      <c r="Z208" s="1320"/>
      <c r="AA208" s="1321"/>
      <c r="AB208" s="1321"/>
      <c r="AC208" s="1321"/>
      <c r="AD208" s="1321"/>
      <c r="AE208" s="1321"/>
      <c r="AF208" s="1321"/>
      <c r="AG208" s="1321"/>
      <c r="AH208" s="1321"/>
      <c r="AI208" s="1321"/>
      <c r="AJ208" s="1321"/>
      <c r="AK208" s="1411"/>
      <c r="AL208" s="1411"/>
      <c r="AM208" s="1362"/>
      <c r="AN208" s="1362"/>
      <c r="AO208" s="1362"/>
      <c r="AP208" s="1362"/>
      <c r="AQ208" s="1362"/>
      <c r="AR208" s="1202"/>
      <c r="AS208" s="1202"/>
      <c r="AT208" s="1202"/>
      <c r="AU208" s="1202"/>
      <c r="AV208" s="1202"/>
      <c r="AW208" s="1202"/>
    </row>
    <row r="209" spans="1:49" ht="15.75">
      <c r="A209" s="1773"/>
      <c r="B209" s="1774"/>
      <c r="C209" s="1290"/>
      <c r="D209" s="1290"/>
      <c r="E209" s="1290"/>
      <c r="F209" s="1774"/>
      <c r="G209" s="1774"/>
      <c r="H209" s="1774"/>
      <c r="I209" s="1774"/>
      <c r="J209" s="1774"/>
      <c r="K209" s="1774"/>
      <c r="L209" s="1290"/>
      <c r="M209" s="1290"/>
      <c r="N209" s="1775"/>
      <c r="O209" s="1776"/>
      <c r="P209" s="1776"/>
      <c r="Q209" s="1776"/>
      <c r="R209" s="1776"/>
      <c r="S209" s="1776"/>
      <c r="T209" s="1776"/>
      <c r="U209" s="1776"/>
      <c r="V209" s="1776"/>
      <c r="W209" s="1776"/>
      <c r="X209" s="1776"/>
      <c r="Y209" s="1776"/>
      <c r="Z209" s="1322"/>
      <c r="AA209" s="1323"/>
      <c r="AB209" s="1323"/>
      <c r="AC209" s="1323"/>
      <c r="AD209" s="1323"/>
      <c r="AE209" s="1323"/>
      <c r="AF209" s="1323"/>
      <c r="AG209" s="1323"/>
      <c r="AH209" s="1323"/>
      <c r="AI209" s="1323"/>
      <c r="AJ209" s="1323"/>
      <c r="AK209" s="1412"/>
      <c r="AL209" s="1412"/>
      <c r="AM209" s="1362"/>
      <c r="AN209" s="1362"/>
      <c r="AO209" s="1362"/>
      <c r="AP209" s="1362"/>
      <c r="AQ209" s="1362"/>
      <c r="AR209" s="1202"/>
      <c r="AS209" s="1202"/>
      <c r="AT209" s="1202"/>
      <c r="AU209" s="1202"/>
      <c r="AV209" s="1202"/>
      <c r="AW209" s="1202"/>
    </row>
    <row r="210" spans="1:49" ht="15.75">
      <c r="A210" s="1773"/>
      <c r="B210" s="1774"/>
      <c r="C210" s="1290"/>
      <c r="D210" s="1290"/>
      <c r="E210" s="1290"/>
      <c r="F210" s="1774"/>
      <c r="G210" s="1774"/>
      <c r="H210" s="1774"/>
      <c r="I210" s="1774"/>
      <c r="J210" s="1774"/>
      <c r="K210" s="1774"/>
      <c r="L210" s="1290"/>
      <c r="M210" s="1290"/>
      <c r="N210" s="1775"/>
      <c r="O210" s="1776"/>
      <c r="P210" s="1776"/>
      <c r="Q210" s="1776"/>
      <c r="R210" s="1776"/>
      <c r="S210" s="1776"/>
      <c r="T210" s="1776"/>
      <c r="U210" s="1776"/>
      <c r="V210" s="1776"/>
      <c r="W210" s="1776"/>
      <c r="X210" s="1776"/>
      <c r="Y210" s="1776"/>
      <c r="Z210" s="1322"/>
      <c r="AA210" s="1323"/>
      <c r="AB210" s="1323"/>
      <c r="AC210" s="1323"/>
      <c r="AD210" s="1323"/>
      <c r="AE210" s="1323"/>
      <c r="AF210" s="1323"/>
      <c r="AG210" s="1323"/>
      <c r="AH210" s="1323"/>
      <c r="AI210" s="1323"/>
      <c r="AJ210" s="1323"/>
      <c r="AK210" s="1412"/>
      <c r="AL210" s="1412"/>
      <c r="AM210" s="1413"/>
      <c r="AN210" s="1413"/>
      <c r="AO210" s="1413"/>
      <c r="AP210" s="1413"/>
      <c r="AQ210" s="1413"/>
      <c r="AR210" s="1324"/>
      <c r="AS210" s="1324"/>
      <c r="AT210" s="1324"/>
      <c r="AU210" s="1324"/>
      <c r="AV210" s="1324"/>
      <c r="AW210" s="1324"/>
    </row>
    <row r="211" spans="1:49" ht="15.75">
      <c r="A211" s="1773"/>
      <c r="B211" s="1774"/>
      <c r="C211" s="1290"/>
      <c r="D211" s="1290"/>
      <c r="E211" s="1290"/>
      <c r="F211" s="1774"/>
      <c r="G211" s="1774"/>
      <c r="H211" s="1774"/>
      <c r="I211" s="1774"/>
      <c r="J211" s="1774"/>
      <c r="K211" s="1774"/>
      <c r="L211" s="1290"/>
      <c r="M211" s="1290"/>
      <c r="N211" s="1775"/>
      <c r="O211" s="1776"/>
      <c r="P211" s="1776"/>
      <c r="Q211" s="1776"/>
      <c r="R211" s="1776"/>
      <c r="S211" s="1776"/>
      <c r="T211" s="1776"/>
      <c r="U211" s="1776"/>
      <c r="V211" s="1776"/>
      <c r="W211" s="1776"/>
      <c r="X211" s="1776"/>
      <c r="Y211" s="1776"/>
      <c r="Z211" s="1322"/>
      <c r="AA211" s="1323"/>
      <c r="AB211" s="1323"/>
      <c r="AC211" s="1323"/>
      <c r="AD211" s="1323"/>
      <c r="AE211" s="1323"/>
      <c r="AF211" s="1323"/>
      <c r="AG211" s="1323"/>
      <c r="AH211" s="1323"/>
      <c r="AI211" s="1323"/>
      <c r="AJ211" s="1323"/>
      <c r="AK211" s="1412"/>
      <c r="AL211" s="1412"/>
      <c r="AM211" s="1362"/>
      <c r="AN211" s="1362"/>
      <c r="AO211" s="1362"/>
      <c r="AP211" s="1362"/>
      <c r="AQ211" s="1362"/>
      <c r="AR211" s="1202"/>
      <c r="AS211" s="1202"/>
      <c r="AT211" s="1202"/>
      <c r="AU211" s="1202"/>
      <c r="AV211" s="1202"/>
      <c r="AW211" s="1202"/>
    </row>
    <row r="212" spans="1:49" ht="15.75">
      <c r="A212" s="1773"/>
      <c r="B212" s="1777"/>
      <c r="C212" s="1775"/>
      <c r="D212" s="1775"/>
      <c r="E212" s="1775"/>
      <c r="F212" s="1777"/>
      <c r="G212" s="1777"/>
      <c r="H212" s="1777"/>
      <c r="I212" s="1777"/>
      <c r="J212" s="1777"/>
      <c r="K212" s="1777"/>
      <c r="L212" s="1775"/>
      <c r="M212" s="1775"/>
      <c r="N212" s="1775"/>
      <c r="O212" s="1776"/>
      <c r="P212" s="1776"/>
      <c r="Q212" s="1776"/>
      <c r="R212" s="1776"/>
      <c r="S212" s="1776"/>
      <c r="T212" s="1776"/>
      <c r="U212" s="1776"/>
      <c r="V212" s="1776"/>
      <c r="W212" s="1776"/>
      <c r="X212" s="1776"/>
      <c r="Y212" s="1776"/>
      <c r="Z212" s="1322"/>
      <c r="AA212" s="1323"/>
      <c r="AB212" s="1323"/>
      <c r="AC212" s="1323"/>
      <c r="AD212" s="1323"/>
      <c r="AE212" s="1323"/>
      <c r="AF212" s="1323"/>
      <c r="AG212" s="1323"/>
      <c r="AH212" s="1323"/>
      <c r="AI212" s="1323"/>
      <c r="AJ212" s="1323"/>
      <c r="AK212" s="1412"/>
      <c r="AL212" s="1412"/>
      <c r="AM212" s="1362"/>
      <c r="AN212" s="1362"/>
      <c r="AO212" s="1362"/>
      <c r="AP212" s="1362"/>
      <c r="AQ212" s="1362"/>
      <c r="AR212" s="1202"/>
      <c r="AS212" s="1202"/>
      <c r="AT212" s="1202"/>
      <c r="AU212" s="1202"/>
      <c r="AV212" s="1202"/>
      <c r="AW212" s="1202"/>
    </row>
    <row r="213" spans="1:49" ht="15.75">
      <c r="A213" s="1773"/>
      <c r="B213" s="1777"/>
      <c r="C213" s="1775"/>
      <c r="D213" s="1775"/>
      <c r="E213" s="1775"/>
      <c r="F213" s="1777"/>
      <c r="G213" s="1777"/>
      <c r="H213" s="1777"/>
      <c r="I213" s="1777"/>
      <c r="J213" s="1777"/>
      <c r="K213" s="1777"/>
      <c r="L213" s="1775"/>
      <c r="M213" s="1775"/>
      <c r="N213" s="1775"/>
      <c r="O213" s="1776"/>
      <c r="P213" s="1776"/>
      <c r="Q213" s="1776"/>
      <c r="R213" s="1776"/>
      <c r="S213" s="1776"/>
      <c r="T213" s="1776"/>
      <c r="U213" s="1776"/>
      <c r="V213" s="1776"/>
      <c r="W213" s="1776"/>
      <c r="X213" s="1776"/>
      <c r="Y213" s="1776"/>
      <c r="Z213" s="1322"/>
      <c r="AA213" s="1323"/>
      <c r="AB213" s="1323"/>
      <c r="AC213" s="1323"/>
      <c r="AD213" s="1323"/>
      <c r="AE213" s="1323"/>
      <c r="AF213" s="1323"/>
      <c r="AG213" s="1323"/>
      <c r="AH213" s="1323"/>
      <c r="AI213" s="1323"/>
      <c r="AJ213" s="1323"/>
      <c r="AK213" s="1412"/>
      <c r="AL213" s="1412"/>
      <c r="AM213" s="1362"/>
      <c r="AN213" s="1362"/>
      <c r="AO213" s="1362"/>
      <c r="AP213" s="1362"/>
      <c r="AQ213" s="1362"/>
      <c r="AR213" s="1202"/>
      <c r="AS213" s="1202"/>
      <c r="AT213" s="1202"/>
      <c r="AU213" s="1202"/>
      <c r="AV213" s="1202"/>
      <c r="AW213" s="1202"/>
    </row>
    <row r="214" spans="1:49" ht="15.75">
      <c r="A214" s="1773"/>
      <c r="B214" s="1777"/>
      <c r="C214" s="1775"/>
      <c r="D214" s="1775"/>
      <c r="E214" s="1775"/>
      <c r="F214" s="1777"/>
      <c r="G214" s="1777"/>
      <c r="H214" s="1777"/>
      <c r="I214" s="1777"/>
      <c r="J214" s="1777"/>
      <c r="K214" s="1777"/>
      <c r="L214" s="1775"/>
      <c r="M214" s="1775"/>
      <c r="N214" s="1775"/>
      <c r="O214" s="1776"/>
      <c r="P214" s="1776"/>
      <c r="Q214" s="1776"/>
      <c r="R214" s="1776"/>
      <c r="S214" s="1776"/>
      <c r="T214" s="1776"/>
      <c r="U214" s="1776"/>
      <c r="V214" s="1776"/>
      <c r="W214" s="1776"/>
      <c r="X214" s="1776"/>
      <c r="Y214" s="1776"/>
      <c r="Z214" s="1322"/>
      <c r="AA214" s="1323"/>
      <c r="AB214" s="1323"/>
      <c r="AC214" s="1323"/>
      <c r="AD214" s="1323"/>
      <c r="AE214" s="1323"/>
      <c r="AF214" s="1323"/>
      <c r="AG214" s="1323"/>
      <c r="AH214" s="1323"/>
      <c r="AI214" s="1323"/>
      <c r="AJ214" s="1323"/>
      <c r="AK214" s="1412"/>
      <c r="AL214" s="1412"/>
      <c r="AM214" s="1362"/>
      <c r="AN214" s="1362"/>
      <c r="AO214" s="1362"/>
      <c r="AP214" s="1362"/>
      <c r="AQ214" s="1362"/>
      <c r="AR214" s="1202"/>
      <c r="AS214" s="1202"/>
      <c r="AT214" s="1202"/>
      <c r="AU214" s="1202"/>
      <c r="AV214" s="1202"/>
      <c r="AW214" s="1202"/>
    </row>
    <row r="215" spans="1:49" ht="15.75">
      <c r="A215" s="1773"/>
      <c r="B215" s="1777"/>
      <c r="C215" s="1775"/>
      <c r="D215" s="1775"/>
      <c r="E215" s="1775"/>
      <c r="F215" s="1777"/>
      <c r="G215" s="1777"/>
      <c r="H215" s="1777"/>
      <c r="I215" s="1777"/>
      <c r="J215" s="1777"/>
      <c r="K215" s="1777"/>
      <c r="L215" s="1775"/>
      <c r="M215" s="1775"/>
      <c r="N215" s="1775"/>
      <c r="O215" s="1776"/>
      <c r="P215" s="1776"/>
      <c r="Q215" s="1776"/>
      <c r="R215" s="1776"/>
      <c r="S215" s="1776"/>
      <c r="T215" s="1776"/>
      <c r="U215" s="1776"/>
      <c r="V215" s="1776"/>
      <c r="W215" s="1776"/>
      <c r="X215" s="1776"/>
      <c r="Y215" s="1776"/>
      <c r="Z215" s="1322"/>
      <c r="AA215" s="1323"/>
      <c r="AB215" s="1323"/>
      <c r="AC215" s="1323"/>
      <c r="AD215" s="1323"/>
      <c r="AE215" s="1323"/>
      <c r="AF215" s="1323"/>
      <c r="AG215" s="1323"/>
      <c r="AH215" s="1323"/>
      <c r="AI215" s="1323"/>
      <c r="AJ215" s="1323"/>
      <c r="AK215" s="1412"/>
      <c r="AL215" s="1412"/>
      <c r="AM215" s="1362"/>
      <c r="AN215" s="1362"/>
      <c r="AO215" s="1362"/>
      <c r="AP215" s="1362"/>
      <c r="AQ215" s="1362"/>
      <c r="AR215" s="1202"/>
      <c r="AS215" s="1202"/>
      <c r="AT215" s="1202"/>
      <c r="AU215" s="1202"/>
      <c r="AV215" s="1202"/>
      <c r="AW215" s="1202"/>
    </row>
    <row r="216" spans="1:49" ht="15.75">
      <c r="A216" s="1773"/>
      <c r="B216" s="1777"/>
      <c r="C216" s="1775"/>
      <c r="D216" s="1775"/>
      <c r="E216" s="1775"/>
      <c r="F216" s="1777"/>
      <c r="G216" s="1777"/>
      <c r="H216" s="1777"/>
      <c r="I216" s="1777"/>
      <c r="J216" s="1777"/>
      <c r="K216" s="1777"/>
      <c r="L216" s="1775"/>
      <c r="M216" s="1775"/>
      <c r="N216" s="1775"/>
      <c r="O216" s="1776"/>
      <c r="P216" s="1776"/>
      <c r="Q216" s="1776"/>
      <c r="R216" s="1776"/>
      <c r="S216" s="1776"/>
      <c r="T216" s="1776"/>
      <c r="U216" s="1776"/>
      <c r="V216" s="1776"/>
      <c r="W216" s="1776"/>
      <c r="X216" s="1776"/>
      <c r="Y216" s="1776"/>
      <c r="Z216" s="1322"/>
      <c r="AA216" s="1323"/>
      <c r="AB216" s="1323"/>
      <c r="AC216" s="1323"/>
      <c r="AD216" s="1323"/>
      <c r="AE216" s="1323"/>
      <c r="AF216" s="1323"/>
      <c r="AG216" s="1323"/>
      <c r="AH216" s="1323"/>
      <c r="AI216" s="1323"/>
      <c r="AJ216" s="1323"/>
      <c r="AK216" s="1412"/>
      <c r="AL216" s="1412"/>
      <c r="AM216" s="1362"/>
      <c r="AN216" s="1362"/>
      <c r="AO216" s="1362"/>
      <c r="AP216" s="1362"/>
      <c r="AQ216" s="1362"/>
      <c r="AR216" s="1202"/>
      <c r="AS216" s="1202"/>
      <c r="AT216" s="1202"/>
      <c r="AU216" s="1202"/>
      <c r="AV216" s="1202"/>
      <c r="AW216" s="1202"/>
    </row>
    <row r="217" spans="1:49" ht="15.75">
      <c r="A217" s="1773"/>
      <c r="B217" s="1777"/>
      <c r="C217" s="1775"/>
      <c r="D217" s="1775"/>
      <c r="E217" s="1775"/>
      <c r="F217" s="1777"/>
      <c r="G217" s="1777"/>
      <c r="H217" s="1777"/>
      <c r="I217" s="1777"/>
      <c r="J217" s="1777"/>
      <c r="K217" s="1777"/>
      <c r="L217" s="1775"/>
      <c r="M217" s="1775"/>
      <c r="N217" s="1775"/>
      <c r="O217" s="1776"/>
      <c r="P217" s="1776"/>
      <c r="Q217" s="1776"/>
      <c r="R217" s="1776"/>
      <c r="S217" s="1776"/>
      <c r="T217" s="1776"/>
      <c r="U217" s="1776"/>
      <c r="V217" s="1776"/>
      <c r="W217" s="1776"/>
      <c r="X217" s="1776"/>
      <c r="Y217" s="1776"/>
      <c r="Z217" s="1322"/>
      <c r="AA217" s="1323"/>
      <c r="AB217" s="1323"/>
      <c r="AC217" s="1323"/>
      <c r="AD217" s="1323"/>
      <c r="AE217" s="1323"/>
      <c r="AF217" s="1323"/>
      <c r="AG217" s="1323"/>
      <c r="AH217" s="1323"/>
      <c r="AI217" s="1323"/>
      <c r="AJ217" s="1323"/>
      <c r="AK217" s="1412"/>
      <c r="AL217" s="1412"/>
      <c r="AM217" s="1362"/>
      <c r="AN217" s="1362"/>
      <c r="AO217" s="1362"/>
      <c r="AP217" s="1362"/>
      <c r="AQ217" s="1362"/>
      <c r="AR217" s="1202"/>
      <c r="AS217" s="1202"/>
      <c r="AT217" s="1202"/>
      <c r="AU217" s="1202"/>
      <c r="AV217" s="1202"/>
      <c r="AW217" s="1202"/>
    </row>
  </sheetData>
  <sheetProtection/>
  <mergeCells count="92">
    <mergeCell ref="AK3:AN3"/>
    <mergeCell ref="D203:F203"/>
    <mergeCell ref="H203:K203"/>
    <mergeCell ref="D205:F205"/>
    <mergeCell ref="H205:K205"/>
    <mergeCell ref="A192:M192"/>
    <mergeCell ref="A193:M193"/>
    <mergeCell ref="A194:M194"/>
    <mergeCell ref="A195:M195"/>
    <mergeCell ref="N200:Q200"/>
    <mergeCell ref="AT187:AU187"/>
    <mergeCell ref="B188:F188"/>
    <mergeCell ref="A189:M189"/>
    <mergeCell ref="AA189:AD189"/>
    <mergeCell ref="A190:M190"/>
    <mergeCell ref="A191:M191"/>
    <mergeCell ref="A174:Y174"/>
    <mergeCell ref="A181:F181"/>
    <mergeCell ref="A182:Y182"/>
    <mergeCell ref="A184:F184"/>
    <mergeCell ref="A187:F187"/>
    <mergeCell ref="R198:T198"/>
    <mergeCell ref="AT164:AU164"/>
    <mergeCell ref="AT167:AU167"/>
    <mergeCell ref="AT169:AU169"/>
    <mergeCell ref="A172:F172"/>
    <mergeCell ref="A173:F173"/>
    <mergeCell ref="AT148:AU148"/>
    <mergeCell ref="AT150:AU150"/>
    <mergeCell ref="AT153:AU153"/>
    <mergeCell ref="AT154:AU154"/>
    <mergeCell ref="AT160:AU160"/>
    <mergeCell ref="A111:Y111"/>
    <mergeCell ref="A118:F118"/>
    <mergeCell ref="A140:Y140"/>
    <mergeCell ref="AT142:AU142"/>
    <mergeCell ref="AT144:AU144"/>
    <mergeCell ref="AT146:AU146"/>
    <mergeCell ref="AT97:AU97"/>
    <mergeCell ref="AT100:AU100"/>
    <mergeCell ref="AT103:AU104"/>
    <mergeCell ref="A106:F106"/>
    <mergeCell ref="A109:F109"/>
    <mergeCell ref="A110:Y110"/>
    <mergeCell ref="AT72:AU72"/>
    <mergeCell ref="AT73:AU73"/>
    <mergeCell ref="AT78:AU79"/>
    <mergeCell ref="AT80:AU80"/>
    <mergeCell ref="AT88:AU88"/>
    <mergeCell ref="AT89:AU89"/>
    <mergeCell ref="A61:F61"/>
    <mergeCell ref="A62:F62"/>
    <mergeCell ref="A63:Y63"/>
    <mergeCell ref="A64:Y64"/>
    <mergeCell ref="AT65:AU65"/>
    <mergeCell ref="AT70:AU70"/>
    <mergeCell ref="AT46:AU46"/>
    <mergeCell ref="AT48:AU48"/>
    <mergeCell ref="AT49:AU49"/>
    <mergeCell ref="AT50:AU50"/>
    <mergeCell ref="AT55:AU55"/>
    <mergeCell ref="AT56:AU56"/>
    <mergeCell ref="A10:Y10"/>
    <mergeCell ref="A21:B21"/>
    <mergeCell ref="A30:F30"/>
    <mergeCell ref="A31:F31"/>
    <mergeCell ref="A32:F33"/>
    <mergeCell ref="A34:Y34"/>
    <mergeCell ref="N4:P4"/>
    <mergeCell ref="Q4:S4"/>
    <mergeCell ref="T4:V4"/>
    <mergeCell ref="W4:Y4"/>
    <mergeCell ref="N6:Y6"/>
    <mergeCell ref="A9:Y9"/>
    <mergeCell ref="I3:L3"/>
    <mergeCell ref="M3:M7"/>
    <mergeCell ref="C4:C7"/>
    <mergeCell ref="D4:D7"/>
    <mergeCell ref="I4:I7"/>
    <mergeCell ref="J4:J7"/>
    <mergeCell ref="K4:K7"/>
    <mergeCell ref="L4:L7"/>
    <mergeCell ref="A1:Y1"/>
    <mergeCell ref="A2:A7"/>
    <mergeCell ref="B2:B7"/>
    <mergeCell ref="C2:D3"/>
    <mergeCell ref="E2:E7"/>
    <mergeCell ref="F2:F7"/>
    <mergeCell ref="G2:G7"/>
    <mergeCell ref="H2:L2"/>
    <mergeCell ref="N2:Y2"/>
    <mergeCell ref="H3:H7"/>
  </mergeCells>
  <printOptions/>
  <pageMargins left="0.31496062992125984" right="0.1968503937007874" top="0.7480314960629921" bottom="0.35433070866141736" header="0.31496062992125984" footer="0.31496062992125984"/>
  <pageSetup fitToHeight="8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W231"/>
  <sheetViews>
    <sheetView zoomScale="60" zoomScaleNormal="60" zoomScalePageLayoutView="0" workbookViewId="0" topLeftCell="A52">
      <selection activeCell="AV106" sqref="AV106"/>
    </sheetView>
  </sheetViews>
  <sheetFormatPr defaultColWidth="9.00390625" defaultRowHeight="12.75" outlineLevelCol="2"/>
  <cols>
    <col min="1" max="1" width="11.125" style="0" customWidth="1"/>
    <col min="2" max="2" width="39.75390625" style="0" customWidth="1"/>
    <col min="3" max="3" width="6.25390625" style="0" customWidth="1"/>
    <col min="4" max="4" width="11.875" style="0" customWidth="1"/>
    <col min="5" max="6" width="5.25390625" style="0" customWidth="1"/>
    <col min="7" max="7" width="8.25390625" style="0" customWidth="1"/>
    <col min="8" max="8" width="9.75390625" style="0" customWidth="1" outlineLevel="2"/>
    <col min="9" max="9" width="9.25390625" style="0" customWidth="1" outlineLevel="2"/>
    <col min="10" max="10" width="8.25390625" style="0" customWidth="1" outlineLevel="2"/>
    <col min="11" max="11" width="8.625" style="0" customWidth="1" outlineLevel="2"/>
    <col min="12" max="12" width="8.375" style="0" customWidth="1" outlineLevel="2"/>
    <col min="13" max="13" width="9.75390625" style="0" customWidth="1" outlineLevel="2"/>
    <col min="14" max="14" width="8.75390625" style="0" customWidth="1" outlineLevel="2"/>
    <col min="15" max="15" width="7.375" style="0" customWidth="1" outlineLevel="2"/>
    <col min="16" max="16" width="6.25390625" style="0" customWidth="1" outlineLevel="2"/>
    <col min="17" max="17" width="8.375" style="0" customWidth="1" outlineLevel="2"/>
    <col min="18" max="18" width="6.625" style="0" customWidth="1" outlineLevel="2"/>
    <col min="19" max="19" width="6.375" style="0" customWidth="1" outlineLevel="2"/>
    <col min="20" max="20" width="8.375" style="0" customWidth="1" outlineLevel="2"/>
    <col min="21" max="22" width="6.625" style="0" customWidth="1" outlineLevel="2"/>
    <col min="23" max="24" width="6.25390625" style="0" customWidth="1" outlineLevel="2"/>
    <col min="25" max="25" width="10.75390625" style="0" customWidth="1" outlineLevel="2"/>
    <col min="26" max="33" width="0" style="0" hidden="1" customWidth="1"/>
    <col min="34" max="34" width="1.625" style="0" customWidth="1"/>
    <col min="35" max="36" width="8.25390625" style="0" hidden="1" customWidth="1"/>
    <col min="37" max="37" width="8.75390625" style="0" hidden="1" customWidth="1" outlineLevel="1"/>
    <col min="38" max="38" width="8.875" style="0" hidden="1" customWidth="1" outlineLevel="1"/>
    <col min="39" max="39" width="9.25390625" style="0" hidden="1" customWidth="1" outlineLevel="1"/>
    <col min="40" max="40" width="8.25390625" style="0" hidden="1" customWidth="1" outlineLevel="1"/>
    <col min="41" max="41" width="9.125" style="0" hidden="1" customWidth="1" outlineLevel="1"/>
    <col min="42" max="42" width="8.25390625" style="0" hidden="1" customWidth="1" outlineLevel="1"/>
    <col min="43" max="43" width="7.25390625" style="0" hidden="1" customWidth="1" outlineLevel="1"/>
    <col min="44" max="44" width="7.375" style="0" hidden="1" customWidth="1" outlineLevel="1"/>
    <col min="45" max="45" width="7.00390625" style="0" customWidth="1" collapsed="1"/>
    <col min="46" max="49" width="9.25390625" style="0" customWidth="1"/>
  </cols>
  <sheetData>
    <row r="1" spans="1:49" ht="31.5" customHeight="1" thickBot="1">
      <c r="A1" s="3123" t="s">
        <v>518</v>
      </c>
      <c r="B1" s="3124"/>
      <c r="C1" s="3124"/>
      <c r="D1" s="3124"/>
      <c r="E1" s="3124"/>
      <c r="F1" s="3124"/>
      <c r="G1" s="3124"/>
      <c r="H1" s="3124"/>
      <c r="I1" s="3124"/>
      <c r="J1" s="3124"/>
      <c r="K1" s="3124"/>
      <c r="L1" s="3124"/>
      <c r="M1" s="3124"/>
      <c r="N1" s="3124"/>
      <c r="O1" s="3124"/>
      <c r="P1" s="3124"/>
      <c r="Q1" s="3124"/>
      <c r="R1" s="3124"/>
      <c r="S1" s="3124"/>
      <c r="T1" s="3124"/>
      <c r="U1" s="3124"/>
      <c r="V1" s="3124"/>
      <c r="W1" s="3124"/>
      <c r="X1" s="3124"/>
      <c r="Y1" s="3124"/>
      <c r="Z1" s="1201"/>
      <c r="AA1" s="1201"/>
      <c r="AB1" s="1201"/>
      <c r="AC1" s="1201"/>
      <c r="AD1" s="1201"/>
      <c r="AE1" s="1201"/>
      <c r="AF1" s="1201"/>
      <c r="AG1" s="1201"/>
      <c r="AH1" s="1201"/>
      <c r="AI1" s="1201"/>
      <c r="AJ1" s="1201"/>
      <c r="AK1" s="1201"/>
      <c r="AL1" s="1202"/>
      <c r="AM1" s="1202"/>
      <c r="AN1" s="1202"/>
      <c r="AO1" s="1202"/>
      <c r="AP1" s="1202"/>
      <c r="AQ1" s="1202"/>
      <c r="AR1" s="1202"/>
      <c r="AS1" s="1202"/>
      <c r="AT1" s="1202"/>
      <c r="AU1" s="1202"/>
      <c r="AV1" s="1202"/>
      <c r="AW1" s="1202"/>
    </row>
    <row r="2" spans="1:49" ht="16.5" thickBot="1">
      <c r="A2" s="3125" t="s">
        <v>167</v>
      </c>
      <c r="B2" s="3128" t="s">
        <v>28</v>
      </c>
      <c r="C2" s="3130" t="s">
        <v>29</v>
      </c>
      <c r="D2" s="3130"/>
      <c r="E2" s="3132" t="s">
        <v>65</v>
      </c>
      <c r="F2" s="3132" t="s">
        <v>30</v>
      </c>
      <c r="G2" s="3134" t="s">
        <v>31</v>
      </c>
      <c r="H2" s="3136" t="s">
        <v>32</v>
      </c>
      <c r="I2" s="3137"/>
      <c r="J2" s="3137"/>
      <c r="K2" s="3137"/>
      <c r="L2" s="3138"/>
      <c r="M2" s="1996"/>
      <c r="N2" s="3139" t="s">
        <v>33</v>
      </c>
      <c r="O2" s="3140"/>
      <c r="P2" s="3140"/>
      <c r="Q2" s="3140"/>
      <c r="R2" s="3140"/>
      <c r="S2" s="3140"/>
      <c r="T2" s="3140"/>
      <c r="U2" s="3140"/>
      <c r="V2" s="3140"/>
      <c r="W2" s="3140"/>
      <c r="X2" s="3140"/>
      <c r="Y2" s="3141"/>
      <c r="Z2" s="1203"/>
      <c r="AA2" s="1203"/>
      <c r="AB2" s="1203"/>
      <c r="AC2" s="1203"/>
      <c r="AD2" s="1203"/>
      <c r="AE2" s="1203"/>
      <c r="AF2" s="1203"/>
      <c r="AG2" s="1203"/>
      <c r="AH2" s="1203"/>
      <c r="AI2" s="1203"/>
      <c r="AJ2" s="1203"/>
      <c r="AK2" s="1203"/>
      <c r="AL2" s="1203"/>
      <c r="AM2" s="1202"/>
      <c r="AN2" s="1202"/>
      <c r="AO2" s="1202"/>
      <c r="AP2" s="1202"/>
      <c r="AQ2" s="1202"/>
      <c r="AR2" s="1202"/>
      <c r="AS2" s="1202"/>
      <c r="AT2" s="1202"/>
      <c r="AU2" s="1202"/>
      <c r="AV2" s="1202"/>
      <c r="AW2" s="1202"/>
    </row>
    <row r="3" spans="1:49" ht="15.75">
      <c r="A3" s="3126"/>
      <c r="B3" s="3129"/>
      <c r="C3" s="3131"/>
      <c r="D3" s="3131"/>
      <c r="E3" s="3133"/>
      <c r="F3" s="3133"/>
      <c r="G3" s="3135"/>
      <c r="H3" s="3142" t="s">
        <v>34</v>
      </c>
      <c r="I3" s="3115" t="s">
        <v>35</v>
      </c>
      <c r="J3" s="3113"/>
      <c r="K3" s="3113"/>
      <c r="L3" s="3114"/>
      <c r="M3" s="3121" t="s">
        <v>36</v>
      </c>
      <c r="N3" s="1998"/>
      <c r="O3" s="1999"/>
      <c r="P3" s="1999"/>
      <c r="Q3" s="2000"/>
      <c r="R3" s="2001"/>
      <c r="S3" s="2001"/>
      <c r="T3" s="2000"/>
      <c r="U3" s="2001"/>
      <c r="V3" s="2001"/>
      <c r="W3" s="2000"/>
      <c r="X3" s="2001"/>
      <c r="Y3" s="2002"/>
      <c r="Z3" s="1203"/>
      <c r="AA3" s="1203"/>
      <c r="AB3" s="1203"/>
      <c r="AC3" s="1203"/>
      <c r="AD3" s="1203"/>
      <c r="AE3" s="1203"/>
      <c r="AF3" s="1203"/>
      <c r="AG3" s="1203"/>
      <c r="AH3" s="1203"/>
      <c r="AI3" s="1203"/>
      <c r="AJ3" s="1203"/>
      <c r="AK3" s="1203"/>
      <c r="AL3" s="1202"/>
      <c r="AM3" s="1202"/>
      <c r="AN3" s="1202"/>
      <c r="AO3" s="1202"/>
      <c r="AP3" s="1202"/>
      <c r="AQ3" s="1202"/>
      <c r="AR3" s="1202"/>
      <c r="AS3" s="1202"/>
      <c r="AT3" s="1202"/>
      <c r="AU3" s="1202"/>
      <c r="AV3" s="1202"/>
      <c r="AW3" s="1202"/>
    </row>
    <row r="4" spans="1:49" ht="15.75">
      <c r="A4" s="3126"/>
      <c r="B4" s="3129"/>
      <c r="C4" s="3122" t="s">
        <v>37</v>
      </c>
      <c r="D4" s="3122" t="s">
        <v>38</v>
      </c>
      <c r="E4" s="3133"/>
      <c r="F4" s="3133"/>
      <c r="G4" s="3135"/>
      <c r="H4" s="3142"/>
      <c r="I4" s="3122" t="s">
        <v>60</v>
      </c>
      <c r="J4" s="3122" t="s">
        <v>39</v>
      </c>
      <c r="K4" s="3122" t="s">
        <v>40</v>
      </c>
      <c r="L4" s="3122" t="s">
        <v>41</v>
      </c>
      <c r="M4" s="3121"/>
      <c r="N4" s="3109" t="s">
        <v>42</v>
      </c>
      <c r="O4" s="3110"/>
      <c r="P4" s="3111"/>
      <c r="Q4" s="3112" t="s">
        <v>43</v>
      </c>
      <c r="R4" s="3113"/>
      <c r="S4" s="3114"/>
      <c r="T4" s="3115" t="s">
        <v>44</v>
      </c>
      <c r="U4" s="3113"/>
      <c r="V4" s="3114"/>
      <c r="W4" s="3115" t="s">
        <v>45</v>
      </c>
      <c r="X4" s="3113"/>
      <c r="Y4" s="3116"/>
      <c r="Z4" s="1203"/>
      <c r="AA4" s="1203"/>
      <c r="AB4" s="1203"/>
      <c r="AC4" s="1203"/>
      <c r="AD4" s="1203"/>
      <c r="AE4" s="1203"/>
      <c r="AF4" s="1203"/>
      <c r="AG4" s="1203"/>
      <c r="AH4" s="1203"/>
      <c r="AI4" s="1203"/>
      <c r="AJ4" s="1203"/>
      <c r="AK4" s="1203"/>
      <c r="AL4" s="1202"/>
      <c r="AM4" s="1202"/>
      <c r="AN4" s="1202"/>
      <c r="AO4" s="1202"/>
      <c r="AP4" s="1202"/>
      <c r="AQ4" s="1202"/>
      <c r="AR4" s="1202"/>
      <c r="AS4" s="1202"/>
      <c r="AT4" s="1202"/>
      <c r="AU4" s="1202"/>
      <c r="AV4" s="1202"/>
      <c r="AW4" s="1202"/>
    </row>
    <row r="5" spans="1:49" ht="15.75">
      <c r="A5" s="3126"/>
      <c r="B5" s="3129"/>
      <c r="C5" s="3122"/>
      <c r="D5" s="3122"/>
      <c r="E5" s="3133"/>
      <c r="F5" s="3133"/>
      <c r="G5" s="3135"/>
      <c r="H5" s="3142"/>
      <c r="I5" s="3122"/>
      <c r="J5" s="3122"/>
      <c r="K5" s="3122"/>
      <c r="L5" s="3122"/>
      <c r="M5" s="3121"/>
      <c r="N5" s="2003">
        <v>1</v>
      </c>
      <c r="O5" s="2004" t="s">
        <v>490</v>
      </c>
      <c r="P5" s="2004" t="s">
        <v>491</v>
      </c>
      <c r="Q5" s="2005">
        <v>3</v>
      </c>
      <c r="R5" s="2006" t="s">
        <v>492</v>
      </c>
      <c r="S5" s="2006" t="s">
        <v>493</v>
      </c>
      <c r="T5" s="2005">
        <v>5</v>
      </c>
      <c r="U5" s="2006" t="s">
        <v>494</v>
      </c>
      <c r="V5" s="2006" t="s">
        <v>495</v>
      </c>
      <c r="W5" s="2005">
        <v>7</v>
      </c>
      <c r="X5" s="2006" t="s">
        <v>496</v>
      </c>
      <c r="Y5" s="2007" t="s">
        <v>497</v>
      </c>
      <c r="Z5" s="1204"/>
      <c r="AA5" s="1204"/>
      <c r="AB5" s="1204"/>
      <c r="AC5" s="1204"/>
      <c r="AD5" s="1204"/>
      <c r="AE5" s="1204"/>
      <c r="AF5" s="1204"/>
      <c r="AG5" s="1204"/>
      <c r="AH5" s="1204"/>
      <c r="AI5" s="1204"/>
      <c r="AJ5" s="1204"/>
      <c r="AK5" s="1204"/>
      <c r="AL5" s="1202"/>
      <c r="AM5" s="1202"/>
      <c r="AN5" s="1202"/>
      <c r="AO5" s="1202"/>
      <c r="AP5" s="1202"/>
      <c r="AQ5" s="1202"/>
      <c r="AR5" s="1202"/>
      <c r="AS5" s="1202"/>
      <c r="AT5" s="1202"/>
      <c r="AU5" s="1202"/>
      <c r="AV5" s="1202"/>
      <c r="AW5" s="1202"/>
    </row>
    <row r="6" spans="1:49" ht="15.75">
      <c r="A6" s="3126"/>
      <c r="B6" s="3129"/>
      <c r="C6" s="3122"/>
      <c r="D6" s="3122"/>
      <c r="E6" s="3133"/>
      <c r="F6" s="3133"/>
      <c r="G6" s="3135"/>
      <c r="H6" s="3142"/>
      <c r="I6" s="3122"/>
      <c r="J6" s="3122"/>
      <c r="K6" s="3122"/>
      <c r="L6" s="3122"/>
      <c r="M6" s="3121"/>
      <c r="N6" s="3117" t="s">
        <v>85</v>
      </c>
      <c r="O6" s="3113"/>
      <c r="P6" s="3113"/>
      <c r="Q6" s="3113"/>
      <c r="R6" s="3113"/>
      <c r="S6" s="3113"/>
      <c r="T6" s="3113"/>
      <c r="U6" s="3113"/>
      <c r="V6" s="3113"/>
      <c r="W6" s="3113"/>
      <c r="X6" s="3113"/>
      <c r="Y6" s="3116"/>
      <c r="Z6" s="1203"/>
      <c r="AA6" s="1203"/>
      <c r="AB6" s="1203"/>
      <c r="AC6" s="1203"/>
      <c r="AD6" s="1203"/>
      <c r="AE6" s="1203"/>
      <c r="AF6" s="1203"/>
      <c r="AG6" s="1203"/>
      <c r="AH6" s="1203"/>
      <c r="AI6" s="1203"/>
      <c r="AJ6" s="1203"/>
      <c r="AK6" s="1203"/>
      <c r="AL6" s="1202"/>
      <c r="AM6" s="1202"/>
      <c r="AN6" s="1202"/>
      <c r="AO6" s="1202"/>
      <c r="AP6" s="1202"/>
      <c r="AQ6" s="1202"/>
      <c r="AR6" s="1202"/>
      <c r="AS6" s="1202"/>
      <c r="AT6" s="1202"/>
      <c r="AU6" s="1202"/>
      <c r="AV6" s="1202"/>
      <c r="AW6" s="1202"/>
    </row>
    <row r="7" spans="1:49" ht="16.5" thickBot="1">
      <c r="A7" s="3127"/>
      <c r="B7" s="3129"/>
      <c r="C7" s="3122"/>
      <c r="D7" s="3122"/>
      <c r="E7" s="3133"/>
      <c r="F7" s="3133"/>
      <c r="G7" s="3135"/>
      <c r="H7" s="3142"/>
      <c r="I7" s="3122"/>
      <c r="J7" s="3122"/>
      <c r="K7" s="3122"/>
      <c r="L7" s="3122"/>
      <c r="M7" s="3121"/>
      <c r="N7" s="2008">
        <v>15</v>
      </c>
      <c r="O7" s="2006">
        <v>9</v>
      </c>
      <c r="P7" s="2006">
        <v>9</v>
      </c>
      <c r="Q7" s="2005">
        <v>15</v>
      </c>
      <c r="R7" s="2006">
        <v>9</v>
      </c>
      <c r="S7" s="2006">
        <v>9</v>
      </c>
      <c r="T7" s="2005">
        <v>15</v>
      </c>
      <c r="U7" s="2006">
        <v>9</v>
      </c>
      <c r="V7" s="2006">
        <v>9</v>
      </c>
      <c r="W7" s="2005">
        <v>15</v>
      </c>
      <c r="X7" s="2006">
        <v>9</v>
      </c>
      <c r="Y7" s="2007">
        <v>8</v>
      </c>
      <c r="Z7" s="1204"/>
      <c r="AA7" s="1204"/>
      <c r="AB7" s="1204"/>
      <c r="AC7" s="1204"/>
      <c r="AD7" s="1204"/>
      <c r="AE7" s="1204"/>
      <c r="AF7" s="1204"/>
      <c r="AG7" s="1204"/>
      <c r="AH7" s="1204"/>
      <c r="AI7" s="1204"/>
      <c r="AJ7" s="1204"/>
      <c r="AK7" s="1204"/>
      <c r="AL7" s="1202"/>
      <c r="AM7" s="1202"/>
      <c r="AN7" s="1202"/>
      <c r="AO7" s="1202"/>
      <c r="AP7" s="1202"/>
      <c r="AQ7" s="1202"/>
      <c r="AR7" s="1202"/>
      <c r="AS7" s="1202"/>
      <c r="AT7" s="1202"/>
      <c r="AU7" s="1202"/>
      <c r="AV7" s="1202"/>
      <c r="AW7" s="1202"/>
    </row>
    <row r="8" spans="1:49" ht="16.5" thickBot="1">
      <c r="A8" s="2009">
        <v>1</v>
      </c>
      <c r="B8" s="2010">
        <v>2</v>
      </c>
      <c r="C8" s="2011">
        <v>3</v>
      </c>
      <c r="D8" s="2011">
        <v>4</v>
      </c>
      <c r="E8" s="2011">
        <v>5</v>
      </c>
      <c r="F8" s="2012">
        <v>6</v>
      </c>
      <c r="G8" s="2013">
        <v>7</v>
      </c>
      <c r="H8" s="2014">
        <v>8</v>
      </c>
      <c r="I8" s="2011">
        <v>9</v>
      </c>
      <c r="J8" s="2011">
        <v>10</v>
      </c>
      <c r="K8" s="2011">
        <v>11</v>
      </c>
      <c r="L8" s="2011">
        <v>12</v>
      </c>
      <c r="M8" s="2015">
        <v>14</v>
      </c>
      <c r="N8" s="2016">
        <v>15</v>
      </c>
      <c r="O8" s="2011">
        <v>16</v>
      </c>
      <c r="P8" s="2011">
        <v>17</v>
      </c>
      <c r="Q8" s="2017">
        <v>18</v>
      </c>
      <c r="R8" s="2011">
        <v>19</v>
      </c>
      <c r="S8" s="2011">
        <v>20</v>
      </c>
      <c r="T8" s="2017">
        <v>21</v>
      </c>
      <c r="U8" s="2011">
        <v>22</v>
      </c>
      <c r="V8" s="2011">
        <v>23</v>
      </c>
      <c r="W8" s="2017">
        <v>24</v>
      </c>
      <c r="X8" s="2011">
        <v>25</v>
      </c>
      <c r="Y8" s="2015">
        <v>26</v>
      </c>
      <c r="Z8" s="1203"/>
      <c r="AA8" s="1203"/>
      <c r="AB8" s="1203"/>
      <c r="AC8" s="1203"/>
      <c r="AD8" s="1203"/>
      <c r="AE8" s="1203"/>
      <c r="AF8" s="1203"/>
      <c r="AG8" s="1203"/>
      <c r="AH8" s="1203"/>
      <c r="AI8" s="1203"/>
      <c r="AJ8" s="1203"/>
      <c r="AK8" s="1203"/>
      <c r="AL8" s="1202"/>
      <c r="AM8" s="1202"/>
      <c r="AN8" s="1202"/>
      <c r="AO8" s="1202"/>
      <c r="AP8" s="1202"/>
      <c r="AQ8" s="1202"/>
      <c r="AR8" s="1202"/>
      <c r="AS8" s="1202"/>
      <c r="AT8" s="1202"/>
      <c r="AU8" s="1202"/>
      <c r="AV8" s="1202"/>
      <c r="AW8" s="1202"/>
    </row>
    <row r="9" spans="1:49" ht="16.5" thickBot="1">
      <c r="A9" s="3118" t="s">
        <v>286</v>
      </c>
      <c r="B9" s="3119"/>
      <c r="C9" s="3119"/>
      <c r="D9" s="3119"/>
      <c r="E9" s="3119"/>
      <c r="F9" s="3119"/>
      <c r="G9" s="3119"/>
      <c r="H9" s="3119"/>
      <c r="I9" s="3119"/>
      <c r="J9" s="3119"/>
      <c r="K9" s="3119"/>
      <c r="L9" s="3119"/>
      <c r="M9" s="3119"/>
      <c r="N9" s="3119"/>
      <c r="O9" s="3119"/>
      <c r="P9" s="3119"/>
      <c r="Q9" s="3119"/>
      <c r="R9" s="3119"/>
      <c r="S9" s="3119"/>
      <c r="T9" s="3119"/>
      <c r="U9" s="3119"/>
      <c r="V9" s="3119"/>
      <c r="W9" s="3119"/>
      <c r="X9" s="3119"/>
      <c r="Y9" s="3120"/>
      <c r="Z9" s="1205"/>
      <c r="AA9" s="1205"/>
      <c r="AB9" s="1205"/>
      <c r="AC9" s="1205"/>
      <c r="AD9" s="1205"/>
      <c r="AE9" s="1205"/>
      <c r="AF9" s="1205"/>
      <c r="AG9" s="1205"/>
      <c r="AH9" s="1205"/>
      <c r="AI9" s="1205"/>
      <c r="AJ9" s="1205"/>
      <c r="AK9" s="1205"/>
      <c r="AL9" s="1202"/>
      <c r="AM9" s="1202"/>
      <c r="AN9" s="1202"/>
      <c r="AO9" s="1202"/>
      <c r="AP9" s="1202"/>
      <c r="AQ9" s="1202"/>
      <c r="AR9" s="1202"/>
      <c r="AS9" s="1202"/>
      <c r="AT9" s="1202"/>
      <c r="AU9" s="1202"/>
      <c r="AV9" s="1202"/>
      <c r="AW9" s="1202"/>
    </row>
    <row r="10" spans="1:49" ht="20.25" thickBot="1">
      <c r="A10" s="3097" t="s">
        <v>63</v>
      </c>
      <c r="B10" s="3098"/>
      <c r="C10" s="3098"/>
      <c r="D10" s="3098"/>
      <c r="E10" s="3098"/>
      <c r="F10" s="3098"/>
      <c r="G10" s="3098"/>
      <c r="H10" s="3098"/>
      <c r="I10" s="3098"/>
      <c r="J10" s="3098"/>
      <c r="K10" s="3098"/>
      <c r="L10" s="3098"/>
      <c r="M10" s="3098"/>
      <c r="N10" s="3098"/>
      <c r="O10" s="3098"/>
      <c r="P10" s="3098"/>
      <c r="Q10" s="3098"/>
      <c r="R10" s="3098"/>
      <c r="S10" s="3098"/>
      <c r="T10" s="3098"/>
      <c r="U10" s="3098"/>
      <c r="V10" s="3098"/>
      <c r="W10" s="3098"/>
      <c r="X10" s="3098"/>
      <c r="Y10" s="3098"/>
      <c r="Z10" s="1206"/>
      <c r="AA10" s="1206"/>
      <c r="AB10" s="1206"/>
      <c r="AC10" s="1206"/>
      <c r="AD10" s="1206"/>
      <c r="AE10" s="1206"/>
      <c r="AF10" s="1206"/>
      <c r="AG10" s="1206"/>
      <c r="AH10" s="1206"/>
      <c r="AI10" s="1206"/>
      <c r="AJ10" s="1206"/>
      <c r="AK10" s="1206"/>
      <c r="AL10" s="1202"/>
      <c r="AM10" s="1202"/>
      <c r="AN10" s="1202"/>
      <c r="AO10" s="1202"/>
      <c r="AP10" s="1202"/>
      <c r="AQ10" s="1202"/>
      <c r="AR10" s="1202"/>
      <c r="AS10" s="1202"/>
      <c r="AT10" s="1202"/>
      <c r="AU10" s="1202"/>
      <c r="AV10" s="1202"/>
      <c r="AW10" s="1202"/>
    </row>
    <row r="11" spans="1:49" ht="31.5">
      <c r="A11" s="2018" t="s">
        <v>168</v>
      </c>
      <c r="B11" s="2019" t="s">
        <v>46</v>
      </c>
      <c r="C11" s="2020"/>
      <c r="D11" s="2021"/>
      <c r="E11" s="2021"/>
      <c r="F11" s="2022"/>
      <c r="G11" s="2023">
        <f>G12+G13+G14+G16+G15</f>
        <v>6.5</v>
      </c>
      <c r="H11" s="2024">
        <f>G11*30</f>
        <v>195</v>
      </c>
      <c r="I11" s="2025">
        <f>SUM(I12:I16)</f>
        <v>99</v>
      </c>
      <c r="J11" s="2025"/>
      <c r="K11" s="2025"/>
      <c r="L11" s="2025">
        <f>SUM(L12:L16)</f>
        <v>99</v>
      </c>
      <c r="M11" s="2025">
        <f>SUM(M12:M16)</f>
        <v>96</v>
      </c>
      <c r="N11" s="2026"/>
      <c r="O11" s="2027"/>
      <c r="P11" s="2028"/>
      <c r="Q11" s="2029"/>
      <c r="R11" s="2030"/>
      <c r="S11" s="2031"/>
      <c r="T11" s="2032"/>
      <c r="U11" s="2030"/>
      <c r="V11" s="2031"/>
      <c r="W11" s="2032"/>
      <c r="X11" s="2030"/>
      <c r="Y11" s="2031"/>
      <c r="Z11" s="1207"/>
      <c r="AA11" s="1207"/>
      <c r="AB11" s="1207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1202"/>
      <c r="AM11" s="1202">
        <v>1</v>
      </c>
      <c r="AN11" s="1202">
        <v>2</v>
      </c>
      <c r="AO11" s="1202">
        <v>3</v>
      </c>
      <c r="AP11" s="1202">
        <v>4</v>
      </c>
      <c r="AQ11" s="1202"/>
      <c r="AR11" s="1202"/>
      <c r="AS11" s="1202"/>
      <c r="AT11" s="1202"/>
      <c r="AU11" s="1202"/>
      <c r="AV11" s="1202"/>
      <c r="AW11" s="1202"/>
    </row>
    <row r="12" spans="1:49" ht="31.5">
      <c r="A12" s="2033" t="s">
        <v>169</v>
      </c>
      <c r="B12" s="2034" t="s">
        <v>107</v>
      </c>
      <c r="C12" s="2035"/>
      <c r="D12" s="2036" t="s">
        <v>23</v>
      </c>
      <c r="E12" s="2036"/>
      <c r="F12" s="2037"/>
      <c r="G12" s="2038">
        <v>3</v>
      </c>
      <c r="H12" s="2024">
        <f aca="true" t="shared" si="0" ref="H12:H20">G12*30</f>
        <v>90</v>
      </c>
      <c r="I12" s="2039">
        <v>45</v>
      </c>
      <c r="J12" s="2035"/>
      <c r="K12" s="2035"/>
      <c r="L12" s="2035">
        <v>45</v>
      </c>
      <c r="M12" s="2040">
        <f aca="true" t="shared" si="1" ref="M12:M20">H12-I12</f>
        <v>45</v>
      </c>
      <c r="N12" s="2041">
        <v>3</v>
      </c>
      <c r="O12" s="2042"/>
      <c r="P12" s="2040"/>
      <c r="Q12" s="2043"/>
      <c r="R12" s="2035"/>
      <c r="S12" s="2044"/>
      <c r="T12" s="2045"/>
      <c r="U12" s="2035"/>
      <c r="V12" s="2044"/>
      <c r="W12" s="2046"/>
      <c r="X12" s="2035"/>
      <c r="Y12" s="2044"/>
      <c r="Z12" s="1207"/>
      <c r="AA12" s="1207">
        <v>1</v>
      </c>
      <c r="AB12" s="1207"/>
      <c r="AC12" s="1207"/>
      <c r="AD12" s="1207"/>
      <c r="AE12" s="1207"/>
      <c r="AF12" s="1208"/>
      <c r="AG12" s="1207"/>
      <c r="AH12" s="1207"/>
      <c r="AI12" s="1207"/>
      <c r="AJ12" s="1207"/>
      <c r="AK12" s="1207">
        <v>1</v>
      </c>
      <c r="AL12" s="1202"/>
      <c r="AM12" s="1202" t="s">
        <v>42</v>
      </c>
      <c r="AN12" s="1202" t="s">
        <v>43</v>
      </c>
      <c r="AO12" s="1202" t="s">
        <v>44</v>
      </c>
      <c r="AP12" s="1202" t="s">
        <v>45</v>
      </c>
      <c r="AQ12" s="1202"/>
      <c r="AR12" s="1202"/>
      <c r="AS12" s="1202"/>
      <c r="AT12" s="1202"/>
      <c r="AU12" s="1202"/>
      <c r="AV12" s="1202"/>
      <c r="AW12" s="1202"/>
    </row>
    <row r="13" spans="1:49" ht="31.5">
      <c r="A13" s="2033" t="s">
        <v>170</v>
      </c>
      <c r="B13" s="2034" t="s">
        <v>107</v>
      </c>
      <c r="C13" s="2035"/>
      <c r="D13" s="2047"/>
      <c r="E13" s="2036"/>
      <c r="F13" s="2037"/>
      <c r="G13" s="2038">
        <v>1</v>
      </c>
      <c r="H13" s="2024">
        <f t="shared" si="0"/>
        <v>30</v>
      </c>
      <c r="I13" s="2039">
        <f aca="true" t="shared" si="2" ref="I13:I19">J13+K13+L13</f>
        <v>18</v>
      </c>
      <c r="J13" s="2035"/>
      <c r="K13" s="2035"/>
      <c r="L13" s="2035">
        <v>18</v>
      </c>
      <c r="M13" s="2040">
        <f t="shared" si="1"/>
        <v>12</v>
      </c>
      <c r="N13" s="2041"/>
      <c r="O13" s="2042">
        <v>2</v>
      </c>
      <c r="P13" s="2040"/>
      <c r="Q13" s="2043"/>
      <c r="R13" s="2035"/>
      <c r="S13" s="2044"/>
      <c r="T13" s="2045"/>
      <c r="U13" s="2035"/>
      <c r="V13" s="2044"/>
      <c r="W13" s="2046"/>
      <c r="X13" s="2035"/>
      <c r="Y13" s="2044"/>
      <c r="Z13" s="1207"/>
      <c r="AA13" s="1207">
        <v>1</v>
      </c>
      <c r="AB13" s="1207"/>
      <c r="AC13" s="1207"/>
      <c r="AD13" s="1207"/>
      <c r="AE13" s="1207"/>
      <c r="AF13" s="1208"/>
      <c r="AG13" s="1207"/>
      <c r="AH13" s="1207"/>
      <c r="AI13" s="1207"/>
      <c r="AJ13" s="1207"/>
      <c r="AK13" s="1207">
        <v>1</v>
      </c>
      <c r="AL13" s="1202"/>
      <c r="AM13" s="2048">
        <f>SUMIF($AK12:$AK29,AM11,$G12:$G29)</f>
        <v>15</v>
      </c>
      <c r="AN13" s="2048">
        <f>SUMIF($AK14:$AK29,AN11,$G14:$G29)</f>
        <v>14</v>
      </c>
      <c r="AO13" s="2048">
        <f>SUMIF($AK14:$AK29,AO11,$G14:$G29)</f>
        <v>0</v>
      </c>
      <c r="AP13" s="2048">
        <f>SUMIF($AK14:$AK29,AP11,$G14:$G29)</f>
        <v>1.5</v>
      </c>
      <c r="AQ13" s="2048">
        <f>SUM(AM13:AP13)</f>
        <v>30.5</v>
      </c>
      <c r="AR13" s="1202"/>
      <c r="AS13" s="1202"/>
      <c r="AT13" s="1202"/>
      <c r="AU13" s="1202"/>
      <c r="AV13" s="1202"/>
      <c r="AW13" s="1202"/>
    </row>
    <row r="14" spans="1:49" ht="31.5">
      <c r="A14" s="2033" t="s">
        <v>171</v>
      </c>
      <c r="B14" s="2034" t="s">
        <v>315</v>
      </c>
      <c r="C14" s="2035" t="s">
        <v>491</v>
      </c>
      <c r="D14" s="2036"/>
      <c r="E14" s="2036"/>
      <c r="F14" s="2037"/>
      <c r="G14" s="2038">
        <v>1</v>
      </c>
      <c r="H14" s="2024">
        <f t="shared" si="0"/>
        <v>30</v>
      </c>
      <c r="I14" s="2039">
        <f t="shared" si="2"/>
        <v>18</v>
      </c>
      <c r="J14" s="2035"/>
      <c r="K14" s="2035"/>
      <c r="L14" s="2035">
        <v>18</v>
      </c>
      <c r="M14" s="2040">
        <f t="shared" si="1"/>
        <v>12</v>
      </c>
      <c r="N14" s="2041"/>
      <c r="O14" s="2042"/>
      <c r="P14" s="2040">
        <v>2</v>
      </c>
      <c r="Q14" s="2043"/>
      <c r="R14" s="2035"/>
      <c r="S14" s="2044"/>
      <c r="T14" s="2045"/>
      <c r="U14" s="2035"/>
      <c r="V14" s="2044"/>
      <c r="W14" s="2046"/>
      <c r="X14" s="2035"/>
      <c r="Y14" s="2044"/>
      <c r="Z14" s="1207"/>
      <c r="AA14" s="1207">
        <v>1</v>
      </c>
      <c r="AB14" s="1207"/>
      <c r="AC14" s="1207"/>
      <c r="AD14" s="1207"/>
      <c r="AE14" s="1207"/>
      <c r="AF14" s="1208"/>
      <c r="AG14" s="1207"/>
      <c r="AH14" s="1207"/>
      <c r="AI14" s="1207"/>
      <c r="AJ14" s="1207"/>
      <c r="AK14" s="1207">
        <v>1</v>
      </c>
      <c r="AL14" s="1202"/>
      <c r="AM14" s="1202"/>
      <c r="AN14" s="1202"/>
      <c r="AO14" s="1202"/>
      <c r="AP14" s="1202"/>
      <c r="AQ14" s="1202"/>
      <c r="AR14" s="1202"/>
      <c r="AS14" s="1202"/>
      <c r="AT14" s="1202"/>
      <c r="AU14" s="1202"/>
      <c r="AV14" s="1202"/>
      <c r="AW14" s="1202"/>
    </row>
    <row r="15" spans="1:49" ht="30">
      <c r="A15" s="2049" t="s">
        <v>172</v>
      </c>
      <c r="B15" s="2050" t="s">
        <v>294</v>
      </c>
      <c r="C15" s="2051"/>
      <c r="D15" s="2052" t="s">
        <v>498</v>
      </c>
      <c r="E15" s="2052"/>
      <c r="F15" s="2053"/>
      <c r="G15" s="2054"/>
      <c r="H15" s="2055"/>
      <c r="I15" s="2051"/>
      <c r="J15" s="2051"/>
      <c r="K15" s="2051"/>
      <c r="L15" s="2051"/>
      <c r="M15" s="2051"/>
      <c r="N15" s="2054"/>
      <c r="O15" s="2051"/>
      <c r="P15" s="2051"/>
      <c r="Q15" s="2054"/>
      <c r="R15" s="2051" t="s">
        <v>296</v>
      </c>
      <c r="S15" s="2051" t="s">
        <v>296</v>
      </c>
      <c r="T15" s="2054" t="s">
        <v>296</v>
      </c>
      <c r="U15" s="2051" t="s">
        <v>296</v>
      </c>
      <c r="V15" s="2051" t="s">
        <v>296</v>
      </c>
      <c r="W15" s="2054" t="s">
        <v>296</v>
      </c>
      <c r="X15" s="2051" t="s">
        <v>296</v>
      </c>
      <c r="Y15" s="2051"/>
      <c r="Z15" s="1207"/>
      <c r="AA15" s="1207"/>
      <c r="AB15" s="1207"/>
      <c r="AC15" s="1207"/>
      <c r="AD15" s="1207"/>
      <c r="AE15" s="1207"/>
      <c r="AF15" s="1208"/>
      <c r="AG15" s="1207"/>
      <c r="AH15" s="1207"/>
      <c r="AI15" s="1207"/>
      <c r="AJ15" s="1207"/>
      <c r="AK15" s="1207"/>
      <c r="AL15" s="1202"/>
      <c r="AM15" s="1202"/>
      <c r="AN15" s="1202"/>
      <c r="AO15" s="1202"/>
      <c r="AP15" s="1202"/>
      <c r="AQ15" s="1202"/>
      <c r="AR15" s="1202"/>
      <c r="AS15" s="1202"/>
      <c r="AT15" s="1202"/>
      <c r="AU15" s="1202"/>
      <c r="AV15" s="1202"/>
      <c r="AW15" s="1202"/>
    </row>
    <row r="16" spans="1:49" ht="30">
      <c r="A16" s="2049" t="s">
        <v>297</v>
      </c>
      <c r="B16" s="2050" t="s">
        <v>316</v>
      </c>
      <c r="C16" s="2051"/>
      <c r="D16" s="2052" t="s">
        <v>497</v>
      </c>
      <c r="E16" s="2052"/>
      <c r="F16" s="2053"/>
      <c r="G16" s="2054">
        <v>1.5</v>
      </c>
      <c r="H16" s="806">
        <f>G16*30</f>
        <v>45</v>
      </c>
      <c r="I16" s="807">
        <f>J16+L16</f>
        <v>18</v>
      </c>
      <c r="J16" s="808"/>
      <c r="K16" s="808"/>
      <c r="L16" s="808">
        <v>18</v>
      </c>
      <c r="M16" s="809">
        <f>H16-I16</f>
        <v>27</v>
      </c>
      <c r="N16" s="2054"/>
      <c r="O16" s="2051"/>
      <c r="P16" s="2051"/>
      <c r="Q16" s="2054"/>
      <c r="R16" s="2051"/>
      <c r="S16" s="2051"/>
      <c r="T16" s="2054"/>
      <c r="U16" s="2051"/>
      <c r="V16" s="2051"/>
      <c r="W16" s="2054"/>
      <c r="X16" s="2051"/>
      <c r="Y16" s="2051">
        <v>2</v>
      </c>
      <c r="Z16" s="1207"/>
      <c r="AA16" s="1207">
        <v>4</v>
      </c>
      <c r="AB16" s="1207"/>
      <c r="AC16" s="1207"/>
      <c r="AD16" s="1207"/>
      <c r="AE16" s="1207"/>
      <c r="AF16" s="1208"/>
      <c r="AG16" s="1207"/>
      <c r="AH16" s="1207"/>
      <c r="AI16" s="1207"/>
      <c r="AJ16" s="1207"/>
      <c r="AK16" s="1207">
        <v>4</v>
      </c>
      <c r="AL16" s="1202"/>
      <c r="AM16" s="1202"/>
      <c r="AN16" s="1202"/>
      <c r="AO16" s="1202"/>
      <c r="AP16" s="1202"/>
      <c r="AQ16" s="1202"/>
      <c r="AR16" s="1202"/>
      <c r="AS16" s="1202"/>
      <c r="AT16" s="1202"/>
      <c r="AU16" s="1202"/>
      <c r="AV16" s="1202"/>
      <c r="AW16" s="1202"/>
    </row>
    <row r="17" spans="1:49" ht="18.75">
      <c r="A17" s="2033" t="s">
        <v>173</v>
      </c>
      <c r="B17" s="2034" t="s">
        <v>111</v>
      </c>
      <c r="C17" s="2035">
        <v>1</v>
      </c>
      <c r="D17" s="2035"/>
      <c r="E17" s="2035"/>
      <c r="F17" s="2056"/>
      <c r="G17" s="2057">
        <v>3</v>
      </c>
      <c r="H17" s="2058">
        <f t="shared" si="0"/>
        <v>90</v>
      </c>
      <c r="I17" s="2039">
        <f t="shared" si="2"/>
        <v>45</v>
      </c>
      <c r="J17" s="2059">
        <v>30</v>
      </c>
      <c r="K17" s="2059"/>
      <c r="L17" s="2059">
        <v>15</v>
      </c>
      <c r="M17" s="2060">
        <f t="shared" si="1"/>
        <v>45</v>
      </c>
      <c r="N17" s="2041">
        <v>3</v>
      </c>
      <c r="O17" s="2061"/>
      <c r="P17" s="2062"/>
      <c r="Q17" s="2063"/>
      <c r="R17" s="2035"/>
      <c r="S17" s="2044"/>
      <c r="T17" s="2046"/>
      <c r="U17" s="2035"/>
      <c r="V17" s="2044"/>
      <c r="W17" s="2046"/>
      <c r="X17" s="2035"/>
      <c r="Y17" s="2044"/>
      <c r="Z17" s="1207"/>
      <c r="AA17" s="1209">
        <v>1</v>
      </c>
      <c r="AB17" s="1209"/>
      <c r="AC17" s="1209"/>
      <c r="AD17" s="1207"/>
      <c r="AE17" s="1207"/>
      <c r="AF17" s="1207"/>
      <c r="AG17" s="1207"/>
      <c r="AH17" s="1207"/>
      <c r="AI17" s="1207"/>
      <c r="AJ17" s="1207"/>
      <c r="AK17" s="1207">
        <v>1</v>
      </c>
      <c r="AL17" s="1202"/>
      <c r="AM17" s="1202"/>
      <c r="AN17" s="1202"/>
      <c r="AO17" s="1202"/>
      <c r="AP17" s="1202"/>
      <c r="AQ17" s="1202"/>
      <c r="AR17" s="1202"/>
      <c r="AS17" s="1202"/>
      <c r="AT17" s="1202"/>
      <c r="AU17" s="1202"/>
      <c r="AV17" s="1202"/>
      <c r="AW17" s="1202"/>
    </row>
    <row r="18" spans="1:49" ht="18.75">
      <c r="A18" s="2033" t="s">
        <v>174</v>
      </c>
      <c r="B18" s="2034" t="s">
        <v>108</v>
      </c>
      <c r="C18" s="2035"/>
      <c r="D18" s="2035" t="s">
        <v>492</v>
      </c>
      <c r="E18" s="2035"/>
      <c r="F18" s="2056"/>
      <c r="G18" s="2057">
        <v>2</v>
      </c>
      <c r="H18" s="2058">
        <f t="shared" si="0"/>
        <v>60</v>
      </c>
      <c r="I18" s="2039">
        <f t="shared" si="2"/>
        <v>30</v>
      </c>
      <c r="J18" s="2059">
        <v>20</v>
      </c>
      <c r="K18" s="2059"/>
      <c r="L18" s="2059">
        <v>10</v>
      </c>
      <c r="M18" s="2064">
        <f t="shared" si="1"/>
        <v>30</v>
      </c>
      <c r="N18" s="2041"/>
      <c r="O18" s="2042"/>
      <c r="P18" s="2040"/>
      <c r="Q18" s="2043"/>
      <c r="R18" s="2065">
        <v>3</v>
      </c>
      <c r="S18" s="2044"/>
      <c r="T18" s="2046"/>
      <c r="U18" s="2035"/>
      <c r="V18" s="2044"/>
      <c r="W18" s="2046"/>
      <c r="X18" s="2035"/>
      <c r="Y18" s="2044"/>
      <c r="Z18" s="1207"/>
      <c r="AA18" s="1207">
        <v>2</v>
      </c>
      <c r="AB18" s="1207"/>
      <c r="AC18" s="1207"/>
      <c r="AD18" s="1209"/>
      <c r="AE18" s="1207"/>
      <c r="AF18" s="1207"/>
      <c r="AG18" s="1207"/>
      <c r="AH18" s="1207"/>
      <c r="AI18" s="1207"/>
      <c r="AJ18" s="1207"/>
      <c r="AK18" s="1207">
        <v>2</v>
      </c>
      <c r="AL18" s="1202"/>
      <c r="AM18" s="1202"/>
      <c r="AN18" s="1202"/>
      <c r="AO18" s="1202"/>
      <c r="AP18" s="1202"/>
      <c r="AQ18" s="1202"/>
      <c r="AR18" s="1202"/>
      <c r="AS18" s="1202"/>
      <c r="AT18" s="1202"/>
      <c r="AU18" s="1202"/>
      <c r="AV18" s="1202"/>
      <c r="AW18" s="1202"/>
    </row>
    <row r="19" spans="1:49" ht="31.5">
      <c r="A19" s="2033" t="s">
        <v>175</v>
      </c>
      <c r="B19" s="2034" t="s">
        <v>109</v>
      </c>
      <c r="C19" s="2035">
        <v>3</v>
      </c>
      <c r="D19" s="2035"/>
      <c r="E19" s="2035"/>
      <c r="F19" s="2066"/>
      <c r="G19" s="2038">
        <v>3</v>
      </c>
      <c r="H19" s="2058">
        <f t="shared" si="0"/>
        <v>90</v>
      </c>
      <c r="I19" s="2039">
        <f t="shared" si="2"/>
        <v>30</v>
      </c>
      <c r="J19" s="2035"/>
      <c r="K19" s="2035"/>
      <c r="L19" s="2035">
        <v>30</v>
      </c>
      <c r="M19" s="2040">
        <f t="shared" si="1"/>
        <v>60</v>
      </c>
      <c r="N19" s="2041"/>
      <c r="O19" s="2067"/>
      <c r="P19" s="2068"/>
      <c r="Q19" s="2063">
        <v>2</v>
      </c>
      <c r="R19" s="2035"/>
      <c r="S19" s="2044"/>
      <c r="T19" s="2046"/>
      <c r="U19" s="2035"/>
      <c r="V19" s="2044"/>
      <c r="W19" s="2046"/>
      <c r="X19" s="2035"/>
      <c r="Y19" s="2044"/>
      <c r="Z19" s="1207"/>
      <c r="AA19" s="1209">
        <v>2</v>
      </c>
      <c r="AB19" s="1208"/>
      <c r="AC19" s="1209"/>
      <c r="AD19" s="1207"/>
      <c r="AE19" s="1207"/>
      <c r="AF19" s="1207"/>
      <c r="AG19" s="1207"/>
      <c r="AH19" s="1207"/>
      <c r="AI19" s="1207"/>
      <c r="AJ19" s="1207"/>
      <c r="AK19" s="1207">
        <v>2</v>
      </c>
      <c r="AL19" s="1202"/>
      <c r="AM19" s="1202"/>
      <c r="AN19" s="1202"/>
      <c r="AO19" s="1202"/>
      <c r="AP19" s="1202"/>
      <c r="AQ19" s="1202"/>
      <c r="AR19" s="1202"/>
      <c r="AS19" s="1202"/>
      <c r="AT19" s="1202"/>
      <c r="AU19" s="1202"/>
      <c r="AV19" s="1202"/>
      <c r="AW19" s="1202"/>
    </row>
    <row r="20" spans="1:49" ht="19.5" thickBot="1">
      <c r="A20" s="2033" t="s">
        <v>176</v>
      </c>
      <c r="B20" s="2069" t="s">
        <v>110</v>
      </c>
      <c r="C20" s="2070" t="s">
        <v>493</v>
      </c>
      <c r="D20" s="2070"/>
      <c r="E20" s="2070"/>
      <c r="F20" s="2071"/>
      <c r="G20" s="2072">
        <v>3</v>
      </c>
      <c r="H20" s="2058">
        <f t="shared" si="0"/>
        <v>90</v>
      </c>
      <c r="I20" s="2073">
        <f>J20+K20+L20</f>
        <v>45</v>
      </c>
      <c r="J20" s="2074">
        <v>27</v>
      </c>
      <c r="K20" s="2074"/>
      <c r="L20" s="2074">
        <v>18</v>
      </c>
      <c r="M20" s="2075">
        <f t="shared" si="1"/>
        <v>45</v>
      </c>
      <c r="N20" s="2076"/>
      <c r="O20" s="2077"/>
      <c r="P20" s="2078"/>
      <c r="Q20" s="2079"/>
      <c r="R20" s="2080"/>
      <c r="S20" s="2081">
        <v>5</v>
      </c>
      <c r="T20" s="2082"/>
      <c r="U20" s="2070"/>
      <c r="V20" s="2081"/>
      <c r="W20" s="2082"/>
      <c r="X20" s="2070"/>
      <c r="Y20" s="2081"/>
      <c r="Z20" s="1210"/>
      <c r="AA20" s="1207">
        <v>2</v>
      </c>
      <c r="AB20" s="1207"/>
      <c r="AC20" s="1207"/>
      <c r="AD20" s="1209"/>
      <c r="AE20" s="1207"/>
      <c r="AF20" s="1207"/>
      <c r="AG20" s="1207"/>
      <c r="AH20" s="1207"/>
      <c r="AI20" s="1207"/>
      <c r="AJ20" s="1207"/>
      <c r="AK20" s="1207">
        <v>2</v>
      </c>
      <c r="AL20" s="1202"/>
      <c r="AM20" s="1202"/>
      <c r="AN20" s="1202"/>
      <c r="AO20" s="1202"/>
      <c r="AP20" s="1202"/>
      <c r="AQ20" s="1202"/>
      <c r="AR20" s="1202"/>
      <c r="AS20" s="1202"/>
      <c r="AT20" s="1202"/>
      <c r="AU20" s="1202"/>
      <c r="AV20" s="1202"/>
      <c r="AW20" s="1202"/>
    </row>
    <row r="21" spans="1:49" ht="19.5" thickBot="1">
      <c r="A21" s="3099" t="s">
        <v>68</v>
      </c>
      <c r="B21" s="3099"/>
      <c r="C21" s="2083"/>
      <c r="D21" s="2083"/>
      <c r="E21" s="2083"/>
      <c r="F21" s="2084"/>
      <c r="G21" s="2085">
        <f aca="true" t="shared" si="3" ref="G21:M21">SUMIF($B$11:$B$20,"=*_*",G11:G20)</f>
        <v>17.5</v>
      </c>
      <c r="H21" s="2086">
        <f t="shared" si="3"/>
        <v>525</v>
      </c>
      <c r="I21" s="2087">
        <f t="shared" si="3"/>
        <v>249</v>
      </c>
      <c r="J21" s="2087">
        <f t="shared" si="3"/>
        <v>77</v>
      </c>
      <c r="K21" s="2087">
        <f t="shared" si="3"/>
        <v>0</v>
      </c>
      <c r="L21" s="2087">
        <f t="shared" si="3"/>
        <v>172</v>
      </c>
      <c r="M21" s="2087">
        <f t="shared" si="3"/>
        <v>276</v>
      </c>
      <c r="N21" s="2088">
        <f aca="true" t="shared" si="4" ref="N21:Y21">SUM(N11:N20)</f>
        <v>6</v>
      </c>
      <c r="O21" s="2089">
        <f t="shared" si="4"/>
        <v>2</v>
      </c>
      <c r="P21" s="2090">
        <f t="shared" si="4"/>
        <v>2</v>
      </c>
      <c r="Q21" s="2090">
        <f t="shared" si="4"/>
        <v>2</v>
      </c>
      <c r="R21" s="2090">
        <f t="shared" si="4"/>
        <v>3</v>
      </c>
      <c r="S21" s="2090">
        <f t="shared" si="4"/>
        <v>5</v>
      </c>
      <c r="T21" s="2090">
        <f t="shared" si="4"/>
        <v>0</v>
      </c>
      <c r="U21" s="2090">
        <f t="shared" si="4"/>
        <v>0</v>
      </c>
      <c r="V21" s="2090">
        <f t="shared" si="4"/>
        <v>0</v>
      </c>
      <c r="W21" s="2090">
        <f t="shared" si="4"/>
        <v>0</v>
      </c>
      <c r="X21" s="2090">
        <f t="shared" si="4"/>
        <v>0</v>
      </c>
      <c r="Y21" s="2090">
        <f t="shared" si="4"/>
        <v>2</v>
      </c>
      <c r="Z21" s="1211"/>
      <c r="AA21" s="1212"/>
      <c r="AB21" s="1212"/>
      <c r="AC21" s="1212"/>
      <c r="AD21" s="1212"/>
      <c r="AE21" s="1211"/>
      <c r="AF21" s="1211"/>
      <c r="AG21" s="1211"/>
      <c r="AH21" s="1211"/>
      <c r="AI21" s="1211"/>
      <c r="AJ21" s="1211"/>
      <c r="AK21" s="1211"/>
      <c r="AM21" s="1202"/>
      <c r="AN21" s="1202"/>
      <c r="AO21" s="1202"/>
      <c r="AP21" s="1202"/>
      <c r="AQ21" s="1202"/>
      <c r="AR21" s="1202"/>
      <c r="AS21" s="1202"/>
      <c r="AT21" s="1202"/>
      <c r="AU21" s="1202"/>
      <c r="AV21" s="1202"/>
      <c r="AW21" s="1202"/>
    </row>
    <row r="22" spans="1:49" ht="18.75">
      <c r="A22" s="2033" t="s">
        <v>177</v>
      </c>
      <c r="B22" s="2091" t="s">
        <v>49</v>
      </c>
      <c r="C22" s="2092"/>
      <c r="D22" s="2093"/>
      <c r="E22" s="2093"/>
      <c r="F22" s="2094"/>
      <c r="G22" s="2095"/>
      <c r="H22" s="2096"/>
      <c r="I22" s="2097">
        <f>SUM(I$23:I$29)</f>
        <v>252</v>
      </c>
      <c r="J22" s="2097">
        <f>SUM(J$23:J$29)</f>
        <v>12</v>
      </c>
      <c r="K22" s="2097">
        <f>SUM(K$23:K$29)</f>
        <v>0</v>
      </c>
      <c r="L22" s="2097">
        <f>SUM(L$23:L$29)</f>
        <v>240</v>
      </c>
      <c r="M22" s="2098"/>
      <c r="N22" s="2099"/>
      <c r="O22" s="2093"/>
      <c r="P22" s="2100"/>
      <c r="Q22" s="2099"/>
      <c r="R22" s="2101"/>
      <c r="S22" s="2100"/>
      <c r="T22" s="2102"/>
      <c r="U22" s="2103"/>
      <c r="V22" s="2104"/>
      <c r="W22" s="2102"/>
      <c r="X22" s="2103"/>
      <c r="Y22" s="2105"/>
      <c r="Z22" s="1214"/>
      <c r="AA22" s="1214"/>
      <c r="AB22" s="1214"/>
      <c r="AC22" s="1214"/>
      <c r="AD22" s="1214"/>
      <c r="AE22" s="1214"/>
      <c r="AF22" s="1214"/>
      <c r="AG22" s="1214"/>
      <c r="AH22" s="1214"/>
      <c r="AI22" s="1214"/>
      <c r="AJ22" s="1214"/>
      <c r="AK22" s="1207"/>
      <c r="AL22" s="1202"/>
      <c r="AM22" s="1202"/>
      <c r="AN22" s="1202"/>
      <c r="AO22" s="1202"/>
      <c r="AP22" s="1202"/>
      <c r="AQ22" s="1202"/>
      <c r="AR22" s="1202"/>
      <c r="AS22" s="1202"/>
      <c r="AT22" s="1202"/>
      <c r="AU22" s="1202"/>
      <c r="AV22" s="1202"/>
      <c r="AW22" s="1202"/>
    </row>
    <row r="23" spans="1:49" ht="18.75">
      <c r="A23" s="2033" t="s">
        <v>178</v>
      </c>
      <c r="B23" s="2106" t="s">
        <v>49</v>
      </c>
      <c r="C23" s="2055"/>
      <c r="D23" s="2107">
        <v>1</v>
      </c>
      <c r="E23" s="2108"/>
      <c r="F23" s="2037"/>
      <c r="G23" s="2109">
        <v>3</v>
      </c>
      <c r="H23" s="2110">
        <f aca="true" t="shared" si="5" ref="H23:H28">G23*30</f>
        <v>90</v>
      </c>
      <c r="I23" s="2111">
        <f>SUM($J23:$L23)</f>
        <v>60</v>
      </c>
      <c r="J23" s="2112">
        <v>8</v>
      </c>
      <c r="K23" s="2112"/>
      <c r="L23" s="2112">
        <v>52</v>
      </c>
      <c r="M23" s="2113">
        <f aca="true" t="shared" si="6" ref="M23:M28">H23-I23</f>
        <v>30</v>
      </c>
      <c r="N23" s="2114">
        <v>4</v>
      </c>
      <c r="O23" s="2115"/>
      <c r="P23" s="2116"/>
      <c r="Q23" s="2114"/>
      <c r="R23" s="2115"/>
      <c r="S23" s="2116"/>
      <c r="T23" s="2117"/>
      <c r="U23" s="2118"/>
      <c r="V23" s="2119"/>
      <c r="W23" s="2117"/>
      <c r="X23" s="2118"/>
      <c r="Y23" s="2044"/>
      <c r="Z23" s="1214"/>
      <c r="AA23" s="1214"/>
      <c r="AB23" s="1214"/>
      <c r="AC23" s="1214"/>
      <c r="AD23" s="1214"/>
      <c r="AE23" s="1214"/>
      <c r="AF23" s="1214"/>
      <c r="AG23" s="1214"/>
      <c r="AH23" s="1214"/>
      <c r="AI23" s="1214"/>
      <c r="AJ23" s="1214"/>
      <c r="AK23" s="1207">
        <v>1</v>
      </c>
      <c r="AL23" s="1202"/>
      <c r="AM23" s="1202"/>
      <c r="AN23" s="1202"/>
      <c r="AO23" s="1202"/>
      <c r="AP23" s="1202"/>
      <c r="AQ23" s="1202"/>
      <c r="AR23" s="1202"/>
      <c r="AS23" s="1202"/>
      <c r="AT23" s="1202"/>
      <c r="AU23" s="1202"/>
      <c r="AV23" s="1202"/>
      <c r="AW23" s="1202"/>
    </row>
    <row r="24" spans="1:49" ht="18.75">
      <c r="A24" s="2033" t="s">
        <v>179</v>
      </c>
      <c r="B24" s="2106" t="s">
        <v>49</v>
      </c>
      <c r="C24" s="2055"/>
      <c r="D24" s="2108"/>
      <c r="E24" s="2108"/>
      <c r="F24" s="2037"/>
      <c r="G24" s="2109">
        <v>2</v>
      </c>
      <c r="H24" s="2110">
        <f t="shared" si="5"/>
        <v>60</v>
      </c>
      <c r="I24" s="2111">
        <v>36</v>
      </c>
      <c r="J24" s="2112"/>
      <c r="K24" s="2112"/>
      <c r="L24" s="2112">
        <v>36</v>
      </c>
      <c r="M24" s="2113">
        <f t="shared" si="6"/>
        <v>24</v>
      </c>
      <c r="N24" s="2114"/>
      <c r="O24" s="2115">
        <v>4</v>
      </c>
      <c r="P24" s="2116"/>
      <c r="Q24" s="2114"/>
      <c r="R24" s="2115"/>
      <c r="S24" s="2116"/>
      <c r="T24" s="2117"/>
      <c r="U24" s="2118"/>
      <c r="V24" s="2119"/>
      <c r="W24" s="2117"/>
      <c r="X24" s="2118"/>
      <c r="Y24" s="2044"/>
      <c r="Z24" s="1214"/>
      <c r="AA24" s="1214"/>
      <c r="AB24" s="1214"/>
      <c r="AC24" s="1214"/>
      <c r="AD24" s="1214"/>
      <c r="AE24" s="1214"/>
      <c r="AF24" s="1214"/>
      <c r="AG24" s="1214"/>
      <c r="AH24" s="1214"/>
      <c r="AI24" s="1214"/>
      <c r="AJ24" s="1214"/>
      <c r="AK24" s="1207">
        <v>1</v>
      </c>
      <c r="AL24" s="1202"/>
      <c r="AM24" s="1202"/>
      <c r="AN24" s="1202"/>
      <c r="AO24" s="1202"/>
      <c r="AP24" s="1202"/>
      <c r="AQ24" s="1202"/>
      <c r="AR24" s="1202"/>
      <c r="AS24" s="1202"/>
      <c r="AT24" s="1202"/>
      <c r="AU24" s="1202"/>
      <c r="AV24" s="1202"/>
      <c r="AW24" s="1202"/>
    </row>
    <row r="25" spans="1:49" ht="18.75">
      <c r="A25" s="2033" t="s">
        <v>180</v>
      </c>
      <c r="B25" s="2106" t="s">
        <v>49</v>
      </c>
      <c r="C25" s="2055"/>
      <c r="D25" s="2107" t="s">
        <v>499</v>
      </c>
      <c r="E25" s="2047"/>
      <c r="F25" s="2037"/>
      <c r="G25" s="2109">
        <v>2</v>
      </c>
      <c r="H25" s="2110">
        <f t="shared" si="5"/>
        <v>60</v>
      </c>
      <c r="I25" s="2111">
        <v>36</v>
      </c>
      <c r="J25" s="2112"/>
      <c r="K25" s="2112"/>
      <c r="L25" s="2112">
        <v>36</v>
      </c>
      <c r="M25" s="2113">
        <f t="shared" si="6"/>
        <v>24</v>
      </c>
      <c r="N25" s="2114"/>
      <c r="O25" s="2115"/>
      <c r="P25" s="2116">
        <v>4</v>
      </c>
      <c r="Q25" s="2114"/>
      <c r="R25" s="2115"/>
      <c r="S25" s="2116"/>
      <c r="T25" s="2117"/>
      <c r="U25" s="2118"/>
      <c r="V25" s="2119"/>
      <c r="W25" s="2117"/>
      <c r="X25" s="2118"/>
      <c r="Y25" s="2044"/>
      <c r="Z25" s="1214"/>
      <c r="AA25" s="1214"/>
      <c r="AB25" s="1214"/>
      <c r="AC25" s="1214"/>
      <c r="AD25" s="1214"/>
      <c r="AE25" s="1214"/>
      <c r="AF25" s="1214"/>
      <c r="AG25" s="1214"/>
      <c r="AH25" s="1214"/>
      <c r="AI25" s="1214"/>
      <c r="AJ25" s="1214"/>
      <c r="AK25" s="1207">
        <v>1</v>
      </c>
      <c r="AL25" s="1202"/>
      <c r="AM25" s="1202"/>
      <c r="AN25" s="1202"/>
      <c r="AO25" s="1202"/>
      <c r="AP25" s="1202"/>
      <c r="AQ25" s="1202"/>
      <c r="AR25" s="1202"/>
      <c r="AS25" s="1202"/>
      <c r="AT25" s="1202"/>
      <c r="AU25" s="1202"/>
      <c r="AV25" s="1202"/>
      <c r="AW25" s="1202"/>
    </row>
    <row r="26" spans="1:49" ht="18.75">
      <c r="A26" s="2033" t="s">
        <v>181</v>
      </c>
      <c r="B26" s="2106" t="s">
        <v>49</v>
      </c>
      <c r="C26" s="2055"/>
      <c r="D26" s="2107">
        <v>3</v>
      </c>
      <c r="E26" s="2047"/>
      <c r="F26" s="2037"/>
      <c r="G26" s="2109">
        <v>3</v>
      </c>
      <c r="H26" s="2110">
        <f t="shared" si="5"/>
        <v>90</v>
      </c>
      <c r="I26" s="2111">
        <v>60</v>
      </c>
      <c r="J26" s="2112">
        <v>4</v>
      </c>
      <c r="K26" s="2112"/>
      <c r="L26" s="2112">
        <v>56</v>
      </c>
      <c r="M26" s="2113">
        <f t="shared" si="6"/>
        <v>30</v>
      </c>
      <c r="N26" s="2114"/>
      <c r="O26" s="2115"/>
      <c r="P26" s="2116"/>
      <c r="Q26" s="2114">
        <v>4</v>
      </c>
      <c r="R26" s="2115"/>
      <c r="S26" s="2116"/>
      <c r="T26" s="2117"/>
      <c r="U26" s="2118"/>
      <c r="V26" s="2119"/>
      <c r="W26" s="2117"/>
      <c r="X26" s="2118"/>
      <c r="Y26" s="2044"/>
      <c r="Z26" s="1214"/>
      <c r="AA26" s="1214"/>
      <c r="AB26" s="1214"/>
      <c r="AC26" s="1214"/>
      <c r="AD26" s="1214"/>
      <c r="AE26" s="1214"/>
      <c r="AF26" s="1214"/>
      <c r="AG26" s="1214"/>
      <c r="AH26" s="1214"/>
      <c r="AI26" s="1214"/>
      <c r="AJ26" s="1214"/>
      <c r="AK26" s="1207">
        <v>2</v>
      </c>
      <c r="AL26" s="1202"/>
      <c r="AM26" s="1202"/>
      <c r="AN26" s="1202"/>
      <c r="AO26" s="1202"/>
      <c r="AP26" s="1202"/>
      <c r="AQ26" s="1202"/>
      <c r="AR26" s="1202"/>
      <c r="AS26" s="1202"/>
      <c r="AT26" s="1202"/>
      <c r="AU26" s="1202"/>
      <c r="AV26" s="1202"/>
      <c r="AW26" s="1202"/>
    </row>
    <row r="27" spans="1:49" ht="18.75">
      <c r="A27" s="2033" t="s">
        <v>182</v>
      </c>
      <c r="B27" s="2106" t="s">
        <v>49</v>
      </c>
      <c r="C27" s="2055"/>
      <c r="D27" s="2047"/>
      <c r="E27" s="2047"/>
      <c r="F27" s="2037"/>
      <c r="G27" s="2109">
        <v>1.5</v>
      </c>
      <c r="H27" s="2110">
        <f t="shared" si="5"/>
        <v>45</v>
      </c>
      <c r="I27" s="2111">
        <v>30</v>
      </c>
      <c r="J27" s="2112"/>
      <c r="K27" s="2112"/>
      <c r="L27" s="2112">
        <v>30</v>
      </c>
      <c r="M27" s="2113">
        <f t="shared" si="6"/>
        <v>15</v>
      </c>
      <c r="N27" s="2114"/>
      <c r="O27" s="2115"/>
      <c r="P27" s="2116"/>
      <c r="Q27" s="2114"/>
      <c r="R27" s="2115">
        <v>4</v>
      </c>
      <c r="S27" s="2116"/>
      <c r="T27" s="2117"/>
      <c r="U27" s="2118"/>
      <c r="V27" s="2119"/>
      <c r="W27" s="2117"/>
      <c r="X27" s="2118"/>
      <c r="Y27" s="2044"/>
      <c r="Z27" s="1214"/>
      <c r="AA27" s="1214"/>
      <c r="AB27" s="1214"/>
      <c r="AC27" s="1214"/>
      <c r="AD27" s="1214"/>
      <c r="AE27" s="1214"/>
      <c r="AF27" s="1214"/>
      <c r="AG27" s="1214"/>
      <c r="AH27" s="1214"/>
      <c r="AI27" s="1214"/>
      <c r="AJ27" s="1214"/>
      <c r="AK27" s="1207">
        <v>2</v>
      </c>
      <c r="AL27" s="1202"/>
      <c r="AM27" s="1202"/>
      <c r="AN27" s="1202"/>
      <c r="AO27" s="1202"/>
      <c r="AP27" s="1202"/>
      <c r="AQ27" s="1202"/>
      <c r="AR27" s="1202"/>
      <c r="AS27" s="1202"/>
      <c r="AT27" s="1202"/>
      <c r="AU27" s="1202"/>
      <c r="AV27" s="1202"/>
      <c r="AW27" s="1202"/>
    </row>
    <row r="28" spans="1:49" ht="18.75">
      <c r="A28" s="2033" t="s">
        <v>183</v>
      </c>
      <c r="B28" s="2106" t="s">
        <v>49</v>
      </c>
      <c r="C28" s="2055"/>
      <c r="D28" s="2107" t="s">
        <v>500</v>
      </c>
      <c r="E28" s="2047"/>
      <c r="F28" s="2037"/>
      <c r="G28" s="2109">
        <v>1.5</v>
      </c>
      <c r="H28" s="2110">
        <f t="shared" si="5"/>
        <v>45</v>
      </c>
      <c r="I28" s="2111">
        <v>30</v>
      </c>
      <c r="J28" s="2112"/>
      <c r="K28" s="2112"/>
      <c r="L28" s="2112">
        <v>30</v>
      </c>
      <c r="M28" s="2113">
        <f t="shared" si="6"/>
        <v>15</v>
      </c>
      <c r="N28" s="2114"/>
      <c r="O28" s="2115"/>
      <c r="P28" s="2116"/>
      <c r="Q28" s="2114"/>
      <c r="R28" s="2115"/>
      <c r="S28" s="2116">
        <v>4</v>
      </c>
      <c r="T28" s="2117"/>
      <c r="U28" s="2118"/>
      <c r="V28" s="2119"/>
      <c r="W28" s="2117"/>
      <c r="X28" s="2118"/>
      <c r="Y28" s="2044"/>
      <c r="Z28" s="1214"/>
      <c r="AA28" s="1214"/>
      <c r="AB28" s="1214"/>
      <c r="AC28" s="1214"/>
      <c r="AD28" s="1214"/>
      <c r="AE28" s="1214"/>
      <c r="AF28" s="1214"/>
      <c r="AG28" s="1214"/>
      <c r="AH28" s="1214"/>
      <c r="AI28" s="1214"/>
      <c r="AJ28" s="1214"/>
      <c r="AK28" s="1207">
        <v>2</v>
      </c>
      <c r="AL28" s="1202"/>
      <c r="AM28" s="1202"/>
      <c r="AN28" s="1202"/>
      <c r="AO28" s="1202"/>
      <c r="AP28" s="1202"/>
      <c r="AQ28" s="1202"/>
      <c r="AR28" s="1202"/>
      <c r="AS28" s="1202"/>
      <c r="AT28" s="1202"/>
      <c r="AU28" s="1202"/>
      <c r="AV28" s="1202"/>
      <c r="AW28" s="1202"/>
    </row>
    <row r="29" spans="1:49" ht="48" thickBot="1">
      <c r="A29" s="2033" t="s">
        <v>184</v>
      </c>
      <c r="B29" s="2106" t="s">
        <v>49</v>
      </c>
      <c r="C29" s="2055"/>
      <c r="D29" s="2047" t="s">
        <v>501</v>
      </c>
      <c r="E29" s="2047"/>
      <c r="F29" s="2037"/>
      <c r="G29" s="2109"/>
      <c r="H29" s="2110"/>
      <c r="I29" s="2111">
        <f>SUM($J29:$L29)</f>
        <v>0</v>
      </c>
      <c r="J29" s="2112"/>
      <c r="K29" s="2112"/>
      <c r="L29" s="2112"/>
      <c r="M29" s="2120"/>
      <c r="N29" s="2114"/>
      <c r="O29" s="2115"/>
      <c r="P29" s="2116"/>
      <c r="Q29" s="2114"/>
      <c r="R29" s="2115"/>
      <c r="S29" s="2116"/>
      <c r="T29" s="2121" t="s">
        <v>52</v>
      </c>
      <c r="U29" s="2121" t="s">
        <v>52</v>
      </c>
      <c r="V29" s="2121" t="s">
        <v>52</v>
      </c>
      <c r="W29" s="2121" t="s">
        <v>52</v>
      </c>
      <c r="X29" s="2121" t="s">
        <v>52</v>
      </c>
      <c r="Y29" s="2044"/>
      <c r="Z29" s="1214"/>
      <c r="AA29" s="1214"/>
      <c r="AB29" s="1214"/>
      <c r="AC29" s="1214"/>
      <c r="AD29" s="1214"/>
      <c r="AE29" s="1214"/>
      <c r="AF29" s="1214"/>
      <c r="AG29" s="1214"/>
      <c r="AH29" s="1214"/>
      <c r="AI29" s="1214"/>
      <c r="AJ29" s="1214"/>
      <c r="AK29" s="1207"/>
      <c r="AL29" s="1202"/>
      <c r="AM29" s="1202"/>
      <c r="AN29" s="1202"/>
      <c r="AO29" s="1202"/>
      <c r="AP29" s="1202"/>
      <c r="AQ29" s="1202"/>
      <c r="AR29" s="1202"/>
      <c r="AS29" s="1202"/>
      <c r="AT29" s="1202"/>
      <c r="AU29" s="1202"/>
      <c r="AV29" s="1202"/>
      <c r="AW29" s="1202"/>
    </row>
    <row r="30" spans="1:49" ht="16.5" thickBot="1">
      <c r="A30" s="3085" t="s">
        <v>68</v>
      </c>
      <c r="B30" s="3086"/>
      <c r="C30" s="3086"/>
      <c r="D30" s="3086"/>
      <c r="E30" s="3086"/>
      <c r="F30" s="3087"/>
      <c r="G30" s="2122">
        <f>SUM(G23:G29)</f>
        <v>13</v>
      </c>
      <c r="H30" s="2083"/>
      <c r="I30" s="2123">
        <f>I22</f>
        <v>252</v>
      </c>
      <c r="J30" s="2123">
        <f>J22</f>
        <v>12</v>
      </c>
      <c r="K30" s="2123">
        <f>K22</f>
        <v>0</v>
      </c>
      <c r="L30" s="2123">
        <f>L22</f>
        <v>240</v>
      </c>
      <c r="M30" s="2123">
        <f>M22</f>
        <v>0</v>
      </c>
      <c r="N30" s="2124">
        <f>SUM(N23:N29)</f>
        <v>4</v>
      </c>
      <c r="O30" s="2125">
        <f>SUM(O23:O29)</f>
        <v>4</v>
      </c>
      <c r="P30" s="2125">
        <f>SUM(P23:P29)</f>
        <v>4</v>
      </c>
      <c r="Q30" s="2125">
        <f>SUM(Q22:Q29)</f>
        <v>4</v>
      </c>
      <c r="R30" s="2125">
        <f>SUM(R22:R29)</f>
        <v>4</v>
      </c>
      <c r="S30" s="2125">
        <f>SUM(S22:S29)</f>
        <v>4</v>
      </c>
      <c r="T30" s="2125"/>
      <c r="U30" s="2125"/>
      <c r="V30" s="2125"/>
      <c r="W30" s="2125"/>
      <c r="X30" s="2125"/>
      <c r="Y30" s="2083"/>
      <c r="Z30" s="1214"/>
      <c r="AA30" s="1214"/>
      <c r="AB30" s="1214"/>
      <c r="AC30" s="1214"/>
      <c r="AD30" s="1214"/>
      <c r="AE30" s="1214"/>
      <c r="AF30" s="1214"/>
      <c r="AG30" s="1214"/>
      <c r="AH30" s="1214"/>
      <c r="AI30" s="1214"/>
      <c r="AJ30" s="1214"/>
      <c r="AK30" s="1207"/>
      <c r="AL30" s="1202"/>
      <c r="AM30" s="1202"/>
      <c r="AN30" s="1202"/>
      <c r="AO30" s="1202"/>
      <c r="AP30" s="1202"/>
      <c r="AQ30" s="1202"/>
      <c r="AR30" s="1202"/>
      <c r="AS30" s="1202"/>
      <c r="AT30" s="1202"/>
      <c r="AU30" s="1202"/>
      <c r="AV30" s="1202"/>
      <c r="AW30" s="1202"/>
    </row>
    <row r="31" spans="1:49" ht="16.5" thickBot="1">
      <c r="A31" s="3085" t="s">
        <v>67</v>
      </c>
      <c r="B31" s="3086"/>
      <c r="C31" s="3086"/>
      <c r="D31" s="3086"/>
      <c r="E31" s="3086"/>
      <c r="F31" s="3087"/>
      <c r="G31" s="2126">
        <f aca="true" t="shared" si="7" ref="G31:Y31">G21+G30</f>
        <v>30.5</v>
      </c>
      <c r="H31" s="2090">
        <f t="shared" si="7"/>
        <v>525</v>
      </c>
      <c r="I31" s="2090">
        <f t="shared" si="7"/>
        <v>501</v>
      </c>
      <c r="J31" s="2090">
        <f t="shared" si="7"/>
        <v>89</v>
      </c>
      <c r="K31" s="2090">
        <f t="shared" si="7"/>
        <v>0</v>
      </c>
      <c r="L31" s="2090">
        <f t="shared" si="7"/>
        <v>412</v>
      </c>
      <c r="M31" s="2090">
        <f t="shared" si="7"/>
        <v>276</v>
      </c>
      <c r="N31" s="2090">
        <f t="shared" si="7"/>
        <v>10</v>
      </c>
      <c r="O31" s="2090">
        <f t="shared" si="7"/>
        <v>6</v>
      </c>
      <c r="P31" s="2090">
        <f t="shared" si="7"/>
        <v>6</v>
      </c>
      <c r="Q31" s="2090">
        <f t="shared" si="7"/>
        <v>6</v>
      </c>
      <c r="R31" s="2090">
        <f t="shared" si="7"/>
        <v>7</v>
      </c>
      <c r="S31" s="2090">
        <f t="shared" si="7"/>
        <v>9</v>
      </c>
      <c r="T31" s="2090">
        <f t="shared" si="7"/>
        <v>0</v>
      </c>
      <c r="U31" s="2090">
        <f t="shared" si="7"/>
        <v>0</v>
      </c>
      <c r="V31" s="2090">
        <f t="shared" si="7"/>
        <v>0</v>
      </c>
      <c r="W31" s="2090">
        <f t="shared" si="7"/>
        <v>0</v>
      </c>
      <c r="X31" s="2090">
        <f t="shared" si="7"/>
        <v>0</v>
      </c>
      <c r="Y31" s="2090">
        <f t="shared" si="7"/>
        <v>2</v>
      </c>
      <c r="Z31" s="1215"/>
      <c r="AA31" s="1215"/>
      <c r="AB31" s="1215"/>
      <c r="AC31" s="1215"/>
      <c r="AD31" s="1215"/>
      <c r="AE31" s="1215"/>
      <c r="AF31" s="1215"/>
      <c r="AG31" s="1215"/>
      <c r="AH31" s="1215"/>
      <c r="AI31" s="1215"/>
      <c r="AJ31" s="1215"/>
      <c r="AK31" s="1215"/>
      <c r="AL31" s="1202"/>
      <c r="AM31" s="1202"/>
      <c r="AN31" s="1202"/>
      <c r="AO31" s="1202"/>
      <c r="AP31" s="1202"/>
      <c r="AQ31" s="1202"/>
      <c r="AR31" s="1202"/>
      <c r="AS31" s="1202"/>
      <c r="AT31" s="1202"/>
      <c r="AU31" s="1202"/>
      <c r="AV31" s="1202"/>
      <c r="AW31" s="1202"/>
    </row>
    <row r="32" spans="1:49" ht="15.75">
      <c r="A32" s="3100" t="s">
        <v>393</v>
      </c>
      <c r="B32" s="3101"/>
      <c r="C32" s="3102"/>
      <c r="D32" s="3102"/>
      <c r="E32" s="3102"/>
      <c r="F32" s="3103"/>
      <c r="G32" s="2127"/>
      <c r="H32" s="2128"/>
      <c r="I32" s="2128"/>
      <c r="J32" s="2128"/>
      <c r="K32" s="2128"/>
      <c r="L32" s="2128"/>
      <c r="M32" s="2129"/>
      <c r="N32" s="2130"/>
      <c r="O32" s="2128"/>
      <c r="P32" s="2128"/>
      <c r="Q32" s="2131"/>
      <c r="R32" s="2128"/>
      <c r="S32" s="2128"/>
      <c r="T32" s="2131"/>
      <c r="U32" s="2128"/>
      <c r="V32" s="2128"/>
      <c r="W32" s="2131"/>
      <c r="X32" s="2128"/>
      <c r="Y32" s="2128"/>
      <c r="Z32" s="1216"/>
      <c r="AA32" s="1216"/>
      <c r="AB32" s="1216"/>
      <c r="AC32" s="1216"/>
      <c r="AD32" s="1216"/>
      <c r="AE32" s="1216"/>
      <c r="AF32" s="1216"/>
      <c r="AG32" s="1216"/>
      <c r="AH32" s="1216"/>
      <c r="AI32" s="1216"/>
      <c r="AJ32" s="1216"/>
      <c r="AK32" s="1216"/>
      <c r="AL32" s="1202"/>
      <c r="AM32" s="1202"/>
      <c r="AN32" s="1202"/>
      <c r="AO32" s="1202"/>
      <c r="AP32" s="1202"/>
      <c r="AQ32" s="1202"/>
      <c r="AR32" s="1202"/>
      <c r="AS32" s="1202"/>
      <c r="AT32" s="1202"/>
      <c r="AU32" s="1202"/>
      <c r="AV32" s="1202"/>
      <c r="AW32" s="1202"/>
    </row>
    <row r="33" spans="1:49" ht="16.5" thickBot="1">
      <c r="A33" s="3104"/>
      <c r="B33" s="3105"/>
      <c r="C33" s="3105"/>
      <c r="D33" s="3105"/>
      <c r="E33" s="3105"/>
      <c r="F33" s="3106"/>
      <c r="G33" s="2132"/>
      <c r="H33" s="2133"/>
      <c r="I33" s="2133"/>
      <c r="J33" s="2133"/>
      <c r="K33" s="2133"/>
      <c r="L33" s="2133"/>
      <c r="M33" s="2134"/>
      <c r="N33" s="2135"/>
      <c r="O33" s="2133"/>
      <c r="P33" s="2133"/>
      <c r="Q33" s="2136"/>
      <c r="R33" s="2133"/>
      <c r="S33" s="2133"/>
      <c r="T33" s="2136"/>
      <c r="U33" s="2133"/>
      <c r="V33" s="2133"/>
      <c r="W33" s="2136"/>
      <c r="X33" s="2133"/>
      <c r="Y33" s="2133"/>
      <c r="Z33" s="1217"/>
      <c r="AA33" s="1217"/>
      <c r="AB33" s="1217"/>
      <c r="AC33" s="1217"/>
      <c r="AD33" s="1217"/>
      <c r="AE33" s="1217"/>
      <c r="AF33" s="1217"/>
      <c r="AG33" s="1217"/>
      <c r="AH33" s="1217"/>
      <c r="AI33" s="1217"/>
      <c r="AJ33" s="1217"/>
      <c r="AK33" s="1217"/>
      <c r="AL33" s="1202"/>
      <c r="AM33" s="1202"/>
      <c r="AN33" s="1202"/>
      <c r="AO33" s="1202"/>
      <c r="AP33" s="1202"/>
      <c r="AQ33" s="1202"/>
      <c r="AR33" s="1202"/>
      <c r="AS33" s="1202"/>
      <c r="AT33" s="1202"/>
      <c r="AU33" s="1202"/>
      <c r="AV33" s="1202"/>
      <c r="AW33" s="1202"/>
    </row>
    <row r="34" spans="1:49" ht="20.25" thickBot="1">
      <c r="A34" s="3107" t="s">
        <v>64</v>
      </c>
      <c r="B34" s="3108"/>
      <c r="C34" s="3108"/>
      <c r="D34" s="3108"/>
      <c r="E34" s="3108"/>
      <c r="F34" s="3108"/>
      <c r="G34" s="3108"/>
      <c r="H34" s="3108"/>
      <c r="I34" s="3108"/>
      <c r="J34" s="3108"/>
      <c r="K34" s="3108"/>
      <c r="L34" s="3108"/>
      <c r="M34" s="3108"/>
      <c r="N34" s="3108"/>
      <c r="O34" s="3108"/>
      <c r="P34" s="3108"/>
      <c r="Q34" s="3108"/>
      <c r="R34" s="3108"/>
      <c r="S34" s="3108"/>
      <c r="T34" s="3108"/>
      <c r="U34" s="3108"/>
      <c r="V34" s="3108"/>
      <c r="W34" s="3108"/>
      <c r="X34" s="3108"/>
      <c r="Y34" s="3108"/>
      <c r="Z34" s="1218"/>
      <c r="AA34" s="1218"/>
      <c r="AB34" s="1218"/>
      <c r="AC34" s="1218"/>
      <c r="AD34" s="1218"/>
      <c r="AE34" s="1218"/>
      <c r="AF34" s="1218"/>
      <c r="AG34" s="1218"/>
      <c r="AH34" s="1218"/>
      <c r="AI34" s="1218"/>
      <c r="AJ34" s="1218"/>
      <c r="AK34" s="1218"/>
      <c r="AL34" s="1202"/>
      <c r="AM34" s="1202"/>
      <c r="AN34" s="1202"/>
      <c r="AO34" s="1202"/>
      <c r="AP34" s="1202"/>
      <c r="AQ34" s="1202"/>
      <c r="AR34" s="1202"/>
      <c r="AS34" s="1202"/>
      <c r="AT34" s="1202"/>
      <c r="AU34" s="1202"/>
      <c r="AV34" s="1202"/>
      <c r="AW34" s="1202"/>
    </row>
    <row r="35" spans="1:49" ht="31.5">
      <c r="A35" s="2137" t="s">
        <v>185</v>
      </c>
      <c r="B35" s="2138" t="s">
        <v>251</v>
      </c>
      <c r="C35" s="2139"/>
      <c r="D35" s="2140"/>
      <c r="E35" s="2141"/>
      <c r="F35" s="2142"/>
      <c r="G35" s="2143">
        <v>3.5</v>
      </c>
      <c r="H35" s="2144">
        <f>G35*30</f>
        <v>105</v>
      </c>
      <c r="I35" s="2145">
        <f>SUM(I36:I37)</f>
        <v>51</v>
      </c>
      <c r="J35" s="2145">
        <f>SUM(J36:J37)</f>
        <v>34</v>
      </c>
      <c r="K35" s="2145">
        <f>SUM(K36:K37)</f>
        <v>9</v>
      </c>
      <c r="L35" s="2145">
        <f>SUM(L36:L37)</f>
        <v>8</v>
      </c>
      <c r="M35" s="2146">
        <f>H35-I35</f>
        <v>54</v>
      </c>
      <c r="N35" s="2147"/>
      <c r="O35" s="2148"/>
      <c r="P35" s="2149"/>
      <c r="Q35" s="2150"/>
      <c r="R35" s="2151"/>
      <c r="S35" s="2149"/>
      <c r="T35" s="2150"/>
      <c r="U35" s="2151"/>
      <c r="V35" s="2149"/>
      <c r="W35" s="2150"/>
      <c r="X35" s="2151"/>
      <c r="Y35" s="2152"/>
      <c r="Z35" s="1218"/>
      <c r="AA35" s="1218"/>
      <c r="AB35" s="1218"/>
      <c r="AC35" s="1218"/>
      <c r="AD35" s="1218"/>
      <c r="AE35" s="1218"/>
      <c r="AF35" s="1218"/>
      <c r="AG35" s="1218"/>
      <c r="AH35" s="1218"/>
      <c r="AI35" s="1218"/>
      <c r="AJ35" s="1218"/>
      <c r="AK35" s="1218"/>
      <c r="AL35" s="1202">
        <v>1</v>
      </c>
      <c r="AM35" s="1202">
        <v>2</v>
      </c>
      <c r="AN35" s="1202">
        <v>3</v>
      </c>
      <c r="AO35" s="1202">
        <v>4</v>
      </c>
      <c r="AP35" s="1202"/>
      <c r="AQ35" s="1202"/>
      <c r="AR35" s="1202"/>
      <c r="AS35" s="1202"/>
      <c r="AT35" s="1202"/>
      <c r="AU35" s="1202"/>
      <c r="AV35" s="1202"/>
      <c r="AW35" s="1202"/>
    </row>
    <row r="36" spans="1:49" ht="18.75">
      <c r="A36" s="2033" t="s">
        <v>249</v>
      </c>
      <c r="B36" s="2153" t="s">
        <v>300</v>
      </c>
      <c r="C36" s="2154"/>
      <c r="D36" s="2155" t="s">
        <v>493</v>
      </c>
      <c r="E36" s="2156"/>
      <c r="F36" s="2157"/>
      <c r="G36" s="2158">
        <v>1.5</v>
      </c>
      <c r="H36" s="2159">
        <f>G36*30</f>
        <v>45</v>
      </c>
      <c r="I36" s="2111">
        <f>J36+K36+L36</f>
        <v>24</v>
      </c>
      <c r="J36" s="2160">
        <v>16</v>
      </c>
      <c r="K36" s="2161"/>
      <c r="L36" s="2162">
        <v>8</v>
      </c>
      <c r="M36" s="2163">
        <f aca="true" t="shared" si="8" ref="M36:M59">H36-I36</f>
        <v>21</v>
      </c>
      <c r="N36" s="2164"/>
      <c r="O36" s="2165"/>
      <c r="P36" s="2166"/>
      <c r="Q36" s="2167"/>
      <c r="R36" s="2115"/>
      <c r="S36" s="2166">
        <v>3</v>
      </c>
      <c r="T36" s="2167"/>
      <c r="U36" s="2168"/>
      <c r="V36" s="2166"/>
      <c r="W36" s="2167"/>
      <c r="X36" s="2168"/>
      <c r="Y36" s="2169"/>
      <c r="Z36" s="1214"/>
      <c r="AA36" s="1214">
        <v>2</v>
      </c>
      <c r="AB36" s="1214"/>
      <c r="AC36" s="1214">
        <f>I36/H36</f>
        <v>0.5333333333333333</v>
      </c>
      <c r="AD36" s="1214"/>
      <c r="AE36" s="1214"/>
      <c r="AF36" s="1214"/>
      <c r="AG36" s="1214"/>
      <c r="AH36" s="1214"/>
      <c r="AI36" s="1214"/>
      <c r="AJ36" s="1214"/>
      <c r="AK36" s="1214">
        <v>2</v>
      </c>
      <c r="AL36" s="1202" t="s">
        <v>42</v>
      </c>
      <c r="AM36" s="1202" t="s">
        <v>43</v>
      </c>
      <c r="AN36" s="1202" t="s">
        <v>44</v>
      </c>
      <c r="AO36" s="1202" t="s">
        <v>45</v>
      </c>
      <c r="AP36" s="1202"/>
      <c r="AQ36" s="1202"/>
      <c r="AR36" s="1202"/>
      <c r="AS36" s="1202"/>
      <c r="AT36" s="1202"/>
      <c r="AU36" s="1202"/>
      <c r="AV36" s="1202"/>
      <c r="AW36" s="1202"/>
    </row>
    <row r="37" spans="1:49" ht="19.5" thickBot="1">
      <c r="A37" s="2170" t="s">
        <v>250</v>
      </c>
      <c r="B37" s="2171" t="s">
        <v>243</v>
      </c>
      <c r="C37" s="2172" t="s">
        <v>495</v>
      </c>
      <c r="D37" s="2173"/>
      <c r="E37" s="2173"/>
      <c r="F37" s="2174"/>
      <c r="G37" s="2175">
        <v>2</v>
      </c>
      <c r="H37" s="2176">
        <f>G37*30</f>
        <v>60</v>
      </c>
      <c r="I37" s="2177">
        <f>J37+K37+L37</f>
        <v>27</v>
      </c>
      <c r="J37" s="2178">
        <v>18</v>
      </c>
      <c r="K37" s="2179">
        <v>9</v>
      </c>
      <c r="L37" s="2179"/>
      <c r="M37" s="2180">
        <f>H37-I37</f>
        <v>33</v>
      </c>
      <c r="N37" s="2181"/>
      <c r="O37" s="2182"/>
      <c r="P37" s="2183"/>
      <c r="Q37" s="2184"/>
      <c r="R37" s="2185"/>
      <c r="S37" s="2183"/>
      <c r="T37" s="2184"/>
      <c r="U37" s="2185"/>
      <c r="V37" s="2183">
        <v>3</v>
      </c>
      <c r="W37" s="2184"/>
      <c r="X37" s="2185"/>
      <c r="Y37" s="2186"/>
      <c r="Z37" s="1214"/>
      <c r="AA37" s="1214">
        <v>3</v>
      </c>
      <c r="AB37" s="1214"/>
      <c r="AC37" s="1214">
        <f>I37/H37</f>
        <v>0.45</v>
      </c>
      <c r="AD37" s="1214"/>
      <c r="AE37" s="1214"/>
      <c r="AF37" s="1214"/>
      <c r="AG37" s="1214"/>
      <c r="AH37" s="1214"/>
      <c r="AI37" s="1214"/>
      <c r="AJ37" s="1214"/>
      <c r="AK37" s="1214">
        <v>3</v>
      </c>
      <c r="AL37" s="2048">
        <f>SUMIF($AK35:$AK60,AL35,$G35:$G60)</f>
        <v>31</v>
      </c>
      <c r="AM37" s="2048">
        <f>SUMIF($AK35:$AK60,AM35,$G35:$G60)</f>
        <v>8</v>
      </c>
      <c r="AN37" s="2048">
        <f>SUMIF($AK35:$AK60,AN35,$G35:$G60)</f>
        <v>10</v>
      </c>
      <c r="AO37" s="2048">
        <f>SUMIF($AK35:$AK60,AO35,$G35:$G60)</f>
        <v>3</v>
      </c>
      <c r="AP37" s="2048">
        <f>SUM(AL37:AO37)</f>
        <v>52</v>
      </c>
      <c r="AQ37" s="1202"/>
      <c r="AR37" s="1202"/>
      <c r="AS37" s="1202"/>
      <c r="AT37" s="1202"/>
      <c r="AU37" s="1202"/>
      <c r="AV37" s="1202"/>
      <c r="AW37" s="1202"/>
    </row>
    <row r="38" spans="1:49" ht="38.25" thickBot="1">
      <c r="A38" s="2033" t="s">
        <v>203</v>
      </c>
      <c r="B38" s="2187" t="s">
        <v>352</v>
      </c>
      <c r="C38" s="2188"/>
      <c r="D38" s="2188" t="s">
        <v>23</v>
      </c>
      <c r="E38" s="2188"/>
      <c r="F38" s="2189"/>
      <c r="G38" s="2190">
        <v>2</v>
      </c>
      <c r="H38" s="2191">
        <f>G38*30</f>
        <v>60</v>
      </c>
      <c r="I38" s="2192">
        <f>J38+K38+L38</f>
        <v>30</v>
      </c>
      <c r="J38" s="2191">
        <v>15</v>
      </c>
      <c r="K38" s="2193"/>
      <c r="L38" s="2193">
        <v>15</v>
      </c>
      <c r="M38" s="2194">
        <f>H38-I38</f>
        <v>30</v>
      </c>
      <c r="N38" s="2195">
        <v>2</v>
      </c>
      <c r="O38" s="2196"/>
      <c r="P38" s="2197"/>
      <c r="Q38" s="2198"/>
      <c r="R38" s="2197"/>
      <c r="S38" s="2197"/>
      <c r="T38" s="2198"/>
      <c r="U38" s="2197"/>
      <c r="V38" s="2197"/>
      <c r="W38" s="2198"/>
      <c r="X38" s="2197"/>
      <c r="Y38" s="2199"/>
      <c r="Z38" s="1214"/>
      <c r="AA38" s="1214">
        <v>1</v>
      </c>
      <c r="AB38" s="1214"/>
      <c r="AC38" s="1214"/>
      <c r="AD38" s="1214"/>
      <c r="AE38" s="1214"/>
      <c r="AF38" s="1214"/>
      <c r="AG38" s="1214"/>
      <c r="AH38" s="1214"/>
      <c r="AI38" s="1214"/>
      <c r="AJ38" s="1214"/>
      <c r="AK38" s="1214">
        <v>1</v>
      </c>
      <c r="AL38" s="1202"/>
      <c r="AM38" s="1202"/>
      <c r="AN38" s="1202"/>
      <c r="AO38" s="1202"/>
      <c r="AP38" s="1202"/>
      <c r="AQ38" s="1202"/>
      <c r="AR38" s="1202"/>
      <c r="AS38" s="1202"/>
      <c r="AT38" s="1202"/>
      <c r="AU38" s="1202"/>
      <c r="AV38" s="1202"/>
      <c r="AW38" s="1202"/>
    </row>
    <row r="39" spans="1:49" ht="18.75">
      <c r="A39" s="2018" t="s">
        <v>186</v>
      </c>
      <c r="B39" s="2153" t="s">
        <v>81</v>
      </c>
      <c r="C39" s="2154"/>
      <c r="D39" s="2156"/>
      <c r="E39" s="2156"/>
      <c r="F39" s="2200"/>
      <c r="G39" s="2158">
        <v>7</v>
      </c>
      <c r="H39" s="2159">
        <f aca="true" t="shared" si="9" ref="H39:H59">G39*30</f>
        <v>210</v>
      </c>
      <c r="I39" s="2161">
        <f>SUM(I40:I41)</f>
        <v>105</v>
      </c>
      <c r="J39" s="2161">
        <f>SUM(J40:J41)</f>
        <v>57</v>
      </c>
      <c r="K39" s="2161">
        <f>SUM(K40:K41)</f>
        <v>48</v>
      </c>
      <c r="L39" s="2161">
        <f>SUM(L40:L41)</f>
        <v>0</v>
      </c>
      <c r="M39" s="2201">
        <f t="shared" si="8"/>
        <v>105</v>
      </c>
      <c r="N39" s="2202"/>
      <c r="O39" s="2203"/>
      <c r="P39" s="2204"/>
      <c r="Q39" s="2205"/>
      <c r="R39" s="2203"/>
      <c r="S39" s="2206"/>
      <c r="T39" s="2205"/>
      <c r="U39" s="2203"/>
      <c r="V39" s="2206"/>
      <c r="W39" s="2205"/>
      <c r="X39" s="2203"/>
      <c r="Y39" s="2206"/>
      <c r="Z39" s="1214"/>
      <c r="AA39" s="1214"/>
      <c r="AB39" s="1214"/>
      <c r="AC39" s="1214"/>
      <c r="AD39" s="1214"/>
      <c r="AE39" s="1214"/>
      <c r="AF39" s="1214"/>
      <c r="AG39" s="1214"/>
      <c r="AH39" s="1214"/>
      <c r="AI39" s="1214"/>
      <c r="AJ39" s="1214"/>
      <c r="AK39" s="1214"/>
      <c r="AL39" s="2207"/>
      <c r="AM39" s="2207"/>
      <c r="AN39" s="2207"/>
      <c r="AO39" s="2207"/>
      <c r="AP39" s="2207"/>
      <c r="AQ39" s="2207"/>
      <c r="AR39" s="2207"/>
      <c r="AS39" s="2207"/>
      <c r="AT39" s="2207"/>
      <c r="AU39" s="2207"/>
      <c r="AV39" s="2207"/>
      <c r="AW39" s="2207"/>
    </row>
    <row r="40" spans="1:49" ht="18.75">
      <c r="A40" s="2033" t="s">
        <v>187</v>
      </c>
      <c r="B40" s="2208" t="s">
        <v>112</v>
      </c>
      <c r="C40" s="2209"/>
      <c r="D40" s="2112">
        <v>1</v>
      </c>
      <c r="E40" s="2112"/>
      <c r="F40" s="2210"/>
      <c r="G40" s="2045">
        <v>4</v>
      </c>
      <c r="H40" s="2211">
        <f t="shared" si="9"/>
        <v>120</v>
      </c>
      <c r="I40" s="2212">
        <f aca="true" t="shared" si="10" ref="I40:I47">J40+K40+L40</f>
        <v>60</v>
      </c>
      <c r="J40" s="2155">
        <v>30</v>
      </c>
      <c r="K40" s="2213">
        <v>30</v>
      </c>
      <c r="L40" s="2213"/>
      <c r="M40" s="2044">
        <f t="shared" si="8"/>
        <v>60</v>
      </c>
      <c r="N40" s="2214">
        <v>4</v>
      </c>
      <c r="O40" s="2035"/>
      <c r="P40" s="2215"/>
      <c r="Q40" s="2046"/>
      <c r="R40" s="2035"/>
      <c r="S40" s="2044"/>
      <c r="T40" s="2046"/>
      <c r="U40" s="2035"/>
      <c r="V40" s="2044"/>
      <c r="W40" s="2046"/>
      <c r="X40" s="2035"/>
      <c r="Y40" s="2044"/>
      <c r="Z40" s="1209"/>
      <c r="AA40" s="1207">
        <v>1</v>
      </c>
      <c r="AB40" s="1207"/>
      <c r="AC40" s="1214">
        <f>I40/H40</f>
        <v>0.5</v>
      </c>
      <c r="AD40" s="1207"/>
      <c r="AE40" s="1207"/>
      <c r="AF40" s="1207"/>
      <c r="AG40" s="1207"/>
      <c r="AH40" s="1207"/>
      <c r="AI40" s="1207"/>
      <c r="AJ40" s="1207"/>
      <c r="AK40" s="1207">
        <v>1</v>
      </c>
      <c r="AL40" s="1202"/>
      <c r="AM40" s="1202"/>
      <c r="AN40" s="1202"/>
      <c r="AO40" s="1202"/>
      <c r="AP40" s="1202"/>
      <c r="AQ40" s="1202"/>
      <c r="AR40" s="1202"/>
      <c r="AS40" s="1202"/>
      <c r="AT40" s="1202"/>
      <c r="AU40" s="1202"/>
      <c r="AV40" s="1202"/>
      <c r="AW40" s="1202"/>
    </row>
    <row r="41" spans="1:49" ht="18.75">
      <c r="A41" s="2033" t="s">
        <v>188</v>
      </c>
      <c r="B41" s="2208" t="s">
        <v>112</v>
      </c>
      <c r="C41" s="2209" t="s">
        <v>490</v>
      </c>
      <c r="D41" s="2216"/>
      <c r="E41" s="2216"/>
      <c r="F41" s="2217"/>
      <c r="G41" s="2045">
        <v>3</v>
      </c>
      <c r="H41" s="2211">
        <f t="shared" si="9"/>
        <v>90</v>
      </c>
      <c r="I41" s="2212">
        <f t="shared" si="10"/>
        <v>45</v>
      </c>
      <c r="J41" s="2155">
        <v>27</v>
      </c>
      <c r="K41" s="2213">
        <v>18</v>
      </c>
      <c r="L41" s="2213"/>
      <c r="M41" s="2218">
        <f t="shared" si="8"/>
        <v>45</v>
      </c>
      <c r="N41" s="2219"/>
      <c r="O41" s="2220">
        <v>5</v>
      </c>
      <c r="P41" s="2221"/>
      <c r="Q41" s="2222"/>
      <c r="R41" s="2220"/>
      <c r="S41" s="2223"/>
      <c r="T41" s="2222"/>
      <c r="U41" s="2220"/>
      <c r="V41" s="2223"/>
      <c r="W41" s="2222"/>
      <c r="X41" s="2220"/>
      <c r="Y41" s="2223"/>
      <c r="Z41" s="1214"/>
      <c r="AA41" s="1214">
        <v>1</v>
      </c>
      <c r="AB41" s="1214"/>
      <c r="AC41" s="1214">
        <f>I41/H41</f>
        <v>0.5</v>
      </c>
      <c r="AD41" s="1214"/>
      <c r="AE41" s="1214"/>
      <c r="AF41" s="1214"/>
      <c r="AG41" s="1214"/>
      <c r="AH41" s="1214"/>
      <c r="AI41" s="1214"/>
      <c r="AJ41" s="1214"/>
      <c r="AK41" s="1214">
        <v>1</v>
      </c>
      <c r="AL41" s="1202"/>
      <c r="AM41" s="1202"/>
      <c r="AN41" s="1202"/>
      <c r="AO41" s="1202"/>
      <c r="AP41" s="1202"/>
      <c r="AQ41" s="1202"/>
      <c r="AR41" s="1202"/>
      <c r="AS41" s="1202"/>
      <c r="AT41" s="1202"/>
      <c r="AU41" s="1202"/>
      <c r="AV41" s="1202"/>
      <c r="AW41" s="1202"/>
    </row>
    <row r="42" spans="1:49" ht="18.75">
      <c r="A42" s="2033" t="s">
        <v>189</v>
      </c>
      <c r="B42" s="2224" t="s">
        <v>326</v>
      </c>
      <c r="C42" s="2209"/>
      <c r="D42" s="2155" t="s">
        <v>492</v>
      </c>
      <c r="E42" s="2216"/>
      <c r="F42" s="2217"/>
      <c r="G42" s="2045">
        <v>2</v>
      </c>
      <c r="H42" s="2211">
        <f t="shared" si="9"/>
        <v>60</v>
      </c>
      <c r="I42" s="2212">
        <f t="shared" si="10"/>
        <v>30</v>
      </c>
      <c r="J42" s="2225">
        <v>20</v>
      </c>
      <c r="K42" s="2225"/>
      <c r="L42" s="2225">
        <v>10</v>
      </c>
      <c r="M42" s="2218">
        <f t="shared" si="8"/>
        <v>30</v>
      </c>
      <c r="N42" s="2219"/>
      <c r="O42" s="2220"/>
      <c r="P42" s="2221"/>
      <c r="Q42" s="2222"/>
      <c r="R42" s="2220">
        <v>3</v>
      </c>
      <c r="S42" s="2226"/>
      <c r="T42" s="2222"/>
      <c r="U42" s="2220"/>
      <c r="V42" s="2223"/>
      <c r="W42" s="2222"/>
      <c r="X42" s="2220"/>
      <c r="Y42" s="2223"/>
      <c r="Z42" s="1214"/>
      <c r="AA42" s="1214">
        <v>2</v>
      </c>
      <c r="AB42" s="1214"/>
      <c r="AC42" s="1214">
        <f>I42/H42</f>
        <v>0.5</v>
      </c>
      <c r="AD42" s="1219"/>
      <c r="AE42" s="1214"/>
      <c r="AF42" s="1214"/>
      <c r="AG42" s="1214"/>
      <c r="AH42" s="1214"/>
      <c r="AI42" s="1214"/>
      <c r="AJ42" s="1214"/>
      <c r="AK42" s="1214">
        <v>2</v>
      </c>
      <c r="AL42" s="1202"/>
      <c r="AM42" s="1202"/>
      <c r="AN42" s="1202"/>
      <c r="AO42" s="1202"/>
      <c r="AP42" s="1202"/>
      <c r="AQ42" s="1202"/>
      <c r="AR42" s="1202"/>
      <c r="AS42" s="1202"/>
      <c r="AT42" s="1202"/>
      <c r="AU42" s="1202"/>
      <c r="AV42" s="1202"/>
      <c r="AW42" s="1202"/>
    </row>
    <row r="43" spans="1:49" ht="18.75">
      <c r="A43" s="2033" t="s">
        <v>190</v>
      </c>
      <c r="B43" s="2224" t="s">
        <v>113</v>
      </c>
      <c r="C43" s="2209"/>
      <c r="D43" s="2216" t="s">
        <v>54</v>
      </c>
      <c r="E43" s="2216"/>
      <c r="F43" s="2217"/>
      <c r="G43" s="2158">
        <v>3</v>
      </c>
      <c r="H43" s="2211">
        <f t="shared" si="9"/>
        <v>90</v>
      </c>
      <c r="I43" s="2212">
        <f t="shared" si="10"/>
        <v>45</v>
      </c>
      <c r="J43" s="2155">
        <v>30</v>
      </c>
      <c r="K43" s="2213"/>
      <c r="L43" s="2213">
        <v>15</v>
      </c>
      <c r="M43" s="2044">
        <f t="shared" si="8"/>
        <v>45</v>
      </c>
      <c r="N43" s="2219"/>
      <c r="O43" s="2220"/>
      <c r="P43" s="2221"/>
      <c r="Q43" s="2222"/>
      <c r="R43" s="2220"/>
      <c r="S43" s="2223"/>
      <c r="T43" s="2222"/>
      <c r="U43" s="2220"/>
      <c r="V43" s="2223"/>
      <c r="W43" s="2222">
        <v>3</v>
      </c>
      <c r="X43" s="2220"/>
      <c r="Y43" s="2223"/>
      <c r="Z43" s="1214"/>
      <c r="AA43" s="1214">
        <v>4</v>
      </c>
      <c r="AB43" s="1214"/>
      <c r="AC43" s="1214">
        <f>I43/H43</f>
        <v>0.5</v>
      </c>
      <c r="AD43" s="1214"/>
      <c r="AE43" s="1214"/>
      <c r="AF43" s="1214"/>
      <c r="AG43" s="1214"/>
      <c r="AH43" s="1214"/>
      <c r="AI43" s="1214"/>
      <c r="AJ43" s="1214"/>
      <c r="AK43" s="1214">
        <v>4</v>
      </c>
      <c r="AL43" s="1202"/>
      <c r="AM43" s="1202"/>
      <c r="AN43" s="1202"/>
      <c r="AO43" s="1202"/>
      <c r="AP43" s="1202"/>
      <c r="AQ43" s="1202"/>
      <c r="AR43" s="1202"/>
      <c r="AS43" s="1202"/>
      <c r="AT43" s="1202"/>
      <c r="AU43" s="1202"/>
      <c r="AV43" s="1202"/>
      <c r="AW43" s="1202"/>
    </row>
    <row r="44" spans="1:49" ht="18.75">
      <c r="A44" s="2033" t="s">
        <v>191</v>
      </c>
      <c r="B44" s="2224" t="s">
        <v>82</v>
      </c>
      <c r="C44" s="2227"/>
      <c r="D44" s="2228"/>
      <c r="E44" s="2228"/>
      <c r="F44" s="2217"/>
      <c r="G44" s="2229">
        <v>12</v>
      </c>
      <c r="H44" s="2230">
        <f t="shared" si="9"/>
        <v>360</v>
      </c>
      <c r="I44" s="2039">
        <f t="shared" si="10"/>
        <v>198</v>
      </c>
      <c r="J44" s="2231">
        <f>SUM(J45:J47)</f>
        <v>99</v>
      </c>
      <c r="K44" s="2232"/>
      <c r="L44" s="2232">
        <f>SUM(L45:L47)</f>
        <v>99</v>
      </c>
      <c r="M44" s="2218">
        <f t="shared" si="8"/>
        <v>162</v>
      </c>
      <c r="N44" s="2219"/>
      <c r="O44" s="2220"/>
      <c r="P44" s="2221"/>
      <c r="Q44" s="2222"/>
      <c r="R44" s="2220"/>
      <c r="S44" s="2223"/>
      <c r="T44" s="2222"/>
      <c r="U44" s="2220"/>
      <c r="V44" s="2223"/>
      <c r="W44" s="2222"/>
      <c r="X44" s="2220"/>
      <c r="Y44" s="2223"/>
      <c r="Z44" s="1214"/>
      <c r="AA44" s="1214"/>
      <c r="AB44" s="1214"/>
      <c r="AC44" s="1214"/>
      <c r="AD44" s="1214"/>
      <c r="AE44" s="1214"/>
      <c r="AF44" s="1214"/>
      <c r="AG44" s="1214"/>
      <c r="AH44" s="1214"/>
      <c r="AI44" s="1214"/>
      <c r="AJ44" s="1214"/>
      <c r="AK44" s="1214"/>
      <c r="AL44" s="1202"/>
      <c r="AM44" s="1202"/>
      <c r="AN44" s="1202"/>
      <c r="AO44" s="1202"/>
      <c r="AP44" s="1202"/>
      <c r="AQ44" s="1202"/>
      <c r="AR44" s="1202"/>
      <c r="AS44" s="1202"/>
      <c r="AT44" s="1202"/>
      <c r="AU44" s="1202"/>
      <c r="AV44" s="1202"/>
      <c r="AW44" s="1202"/>
    </row>
    <row r="45" spans="1:49" ht="19.5" thickBot="1">
      <c r="A45" s="2033" t="s">
        <v>192</v>
      </c>
      <c r="B45" s="2233" t="s">
        <v>114</v>
      </c>
      <c r="C45" s="2234">
        <v>1</v>
      </c>
      <c r="D45" s="2232"/>
      <c r="E45" s="2232"/>
      <c r="F45" s="2210"/>
      <c r="G45" s="2235">
        <v>6</v>
      </c>
      <c r="H45" s="2236">
        <f t="shared" si="9"/>
        <v>180</v>
      </c>
      <c r="I45" s="2039">
        <f t="shared" si="10"/>
        <v>90</v>
      </c>
      <c r="J45" s="2237">
        <v>45</v>
      </c>
      <c r="K45" s="2238"/>
      <c r="L45" s="2237">
        <v>45</v>
      </c>
      <c r="M45" s="2218">
        <f t="shared" si="8"/>
        <v>90</v>
      </c>
      <c r="N45" s="2214">
        <f>6</f>
        <v>6</v>
      </c>
      <c r="O45" s="2220"/>
      <c r="P45" s="2221"/>
      <c r="Q45" s="2222"/>
      <c r="R45" s="2220"/>
      <c r="S45" s="2223"/>
      <c r="T45" s="2222"/>
      <c r="U45" s="2220"/>
      <c r="V45" s="2223"/>
      <c r="W45" s="2222"/>
      <c r="X45" s="2220"/>
      <c r="Y45" s="2223"/>
      <c r="Z45" s="1209"/>
      <c r="AA45" s="1214">
        <v>1</v>
      </c>
      <c r="AB45" s="1214"/>
      <c r="AC45" s="1214">
        <f>I45/H45</f>
        <v>0.5</v>
      </c>
      <c r="AD45" s="1214"/>
      <c r="AE45" s="1214"/>
      <c r="AF45" s="1214"/>
      <c r="AG45" s="1214"/>
      <c r="AH45" s="1214"/>
      <c r="AI45" s="1214"/>
      <c r="AJ45" s="1214"/>
      <c r="AK45" s="1214">
        <v>1</v>
      </c>
      <c r="AL45" s="1202"/>
      <c r="AM45" s="1202"/>
      <c r="AN45" s="1202"/>
      <c r="AO45" s="1202"/>
      <c r="AP45" s="1202"/>
      <c r="AQ45" s="1202"/>
      <c r="AR45" s="1202"/>
      <c r="AS45" s="1202"/>
      <c r="AT45" s="1202"/>
      <c r="AU45" s="1202"/>
      <c r="AV45" s="1202"/>
      <c r="AW45" s="1202"/>
    </row>
    <row r="46" spans="1:49" ht="18.75">
      <c r="A46" s="2033" t="s">
        <v>193</v>
      </c>
      <c r="B46" s="2233" t="s">
        <v>114</v>
      </c>
      <c r="C46" s="2239"/>
      <c r="D46" s="2240"/>
      <c r="E46" s="2240"/>
      <c r="F46" s="2241"/>
      <c r="G46" s="2235">
        <v>3</v>
      </c>
      <c r="H46" s="2236">
        <f t="shared" si="9"/>
        <v>90</v>
      </c>
      <c r="I46" s="2039">
        <v>54</v>
      </c>
      <c r="J46" s="2237">
        <v>27</v>
      </c>
      <c r="K46" s="2238"/>
      <c r="L46" s="2238">
        <v>27</v>
      </c>
      <c r="M46" s="2218">
        <f t="shared" si="8"/>
        <v>36</v>
      </c>
      <c r="N46" s="2167"/>
      <c r="O46" s="2168">
        <v>6</v>
      </c>
      <c r="P46" s="2242"/>
      <c r="Q46" s="2243"/>
      <c r="R46" s="2244"/>
      <c r="S46" s="2245"/>
      <c r="T46" s="2243"/>
      <c r="U46" s="2244"/>
      <c r="V46" s="2245"/>
      <c r="W46" s="2243"/>
      <c r="X46" s="2244"/>
      <c r="Y46" s="2245"/>
      <c r="Z46" s="1214"/>
      <c r="AA46" s="1214">
        <v>1</v>
      </c>
      <c r="AB46" s="1220"/>
      <c r="AC46" s="1214">
        <f>I46/H46</f>
        <v>0.6</v>
      </c>
      <c r="AD46" s="1220"/>
      <c r="AE46" s="1220"/>
      <c r="AF46" s="1220"/>
      <c r="AG46" s="1220"/>
      <c r="AH46" s="1220"/>
      <c r="AI46" s="1220"/>
      <c r="AJ46" s="1220"/>
      <c r="AK46" s="1220">
        <v>1</v>
      </c>
      <c r="AL46" s="1202"/>
      <c r="AM46" s="1202"/>
      <c r="AN46" s="1202"/>
      <c r="AO46" s="1202"/>
      <c r="AP46" s="1202"/>
      <c r="AQ46" s="1202"/>
      <c r="AR46" s="1202"/>
      <c r="AS46" s="1202"/>
      <c r="AT46" s="2962" t="s">
        <v>556</v>
      </c>
      <c r="AU46" s="2963"/>
      <c r="AV46" s="1221">
        <v>1</v>
      </c>
      <c r="AW46" s="1202"/>
    </row>
    <row r="47" spans="1:49" ht="31.5">
      <c r="A47" s="2033" t="s">
        <v>379</v>
      </c>
      <c r="B47" s="2233" t="s">
        <v>382</v>
      </c>
      <c r="C47" s="2227" t="s">
        <v>491</v>
      </c>
      <c r="D47" s="2232"/>
      <c r="E47" s="2232"/>
      <c r="F47" s="2217"/>
      <c r="G47" s="2235">
        <v>3</v>
      </c>
      <c r="H47" s="2236">
        <f t="shared" si="9"/>
        <v>90</v>
      </c>
      <c r="I47" s="2039">
        <f t="shared" si="10"/>
        <v>54</v>
      </c>
      <c r="J47" s="2246">
        <v>27</v>
      </c>
      <c r="K47" s="2246"/>
      <c r="L47" s="2246">
        <v>27</v>
      </c>
      <c r="M47" s="2218">
        <f t="shared" si="8"/>
        <v>36</v>
      </c>
      <c r="N47" s="2219"/>
      <c r="O47" s="2220"/>
      <c r="P47" s="2247">
        <v>6</v>
      </c>
      <c r="Q47" s="2222"/>
      <c r="R47" s="2220"/>
      <c r="S47" s="2223"/>
      <c r="T47" s="2222"/>
      <c r="U47" s="2220"/>
      <c r="V47" s="2223"/>
      <c r="W47" s="2222"/>
      <c r="X47" s="2220"/>
      <c r="Y47" s="2223"/>
      <c r="Z47" s="1214"/>
      <c r="AA47" s="1214">
        <v>1</v>
      </c>
      <c r="AB47" s="1214"/>
      <c r="AC47" s="1214">
        <f>I47/H47</f>
        <v>0.6</v>
      </c>
      <c r="AD47" s="1214"/>
      <c r="AE47" s="1214"/>
      <c r="AF47" s="1214"/>
      <c r="AG47" s="1214"/>
      <c r="AH47" s="1214"/>
      <c r="AI47" s="1214"/>
      <c r="AJ47" s="1214"/>
      <c r="AK47" s="1214">
        <v>1</v>
      </c>
      <c r="AL47" s="1202"/>
      <c r="AM47" s="1202"/>
      <c r="AN47" s="1202"/>
      <c r="AO47" s="1202"/>
      <c r="AP47" s="1202"/>
      <c r="AQ47" s="1202"/>
      <c r="AR47" s="1202"/>
      <c r="AS47" s="1202"/>
      <c r="AT47" s="1202"/>
      <c r="AU47" s="1202"/>
      <c r="AV47" s="1202"/>
      <c r="AW47" s="1202"/>
    </row>
    <row r="48" spans="1:49" ht="31.5">
      <c r="A48" s="2033" t="s">
        <v>252</v>
      </c>
      <c r="B48" s="2153" t="s">
        <v>253</v>
      </c>
      <c r="C48" s="2227"/>
      <c r="D48" s="2232"/>
      <c r="E48" s="2232"/>
      <c r="F48" s="2217"/>
      <c r="G48" s="2229">
        <v>5</v>
      </c>
      <c r="H48" s="2230">
        <f>G48*30</f>
        <v>150</v>
      </c>
      <c r="I48" s="2248">
        <f>SUM(I49:I50)</f>
        <v>93</v>
      </c>
      <c r="J48" s="2248">
        <f>SUM(J49:J50)</f>
        <v>30</v>
      </c>
      <c r="K48" s="2248">
        <f>SUM(K49:K50)</f>
        <v>45</v>
      </c>
      <c r="L48" s="2248">
        <f>SUM(L49:L50)</f>
        <v>18</v>
      </c>
      <c r="M48" s="2044">
        <f t="shared" si="8"/>
        <v>57</v>
      </c>
      <c r="N48" s="2219"/>
      <c r="O48" s="2220"/>
      <c r="P48" s="2247"/>
      <c r="Q48" s="2222"/>
      <c r="R48" s="2220"/>
      <c r="S48" s="2223"/>
      <c r="T48" s="2222"/>
      <c r="U48" s="2220"/>
      <c r="V48" s="2223"/>
      <c r="W48" s="2222"/>
      <c r="X48" s="2220"/>
      <c r="Y48" s="2223"/>
      <c r="Z48" s="1214"/>
      <c r="AA48" s="1214"/>
      <c r="AB48" s="1214"/>
      <c r="AC48" s="1214"/>
      <c r="AD48" s="1214"/>
      <c r="AE48" s="1214"/>
      <c r="AF48" s="1214"/>
      <c r="AG48" s="1214"/>
      <c r="AH48" s="1214"/>
      <c r="AI48" s="1214"/>
      <c r="AJ48" s="1214"/>
      <c r="AK48" s="1214"/>
      <c r="AL48" s="1202"/>
      <c r="AM48" s="1202"/>
      <c r="AN48" s="1202"/>
      <c r="AO48" s="1202"/>
      <c r="AP48" s="1202"/>
      <c r="AQ48" s="1202"/>
      <c r="AR48" s="1202"/>
      <c r="AS48" s="1202"/>
      <c r="AT48" s="2997"/>
      <c r="AU48" s="2997"/>
      <c r="AV48" s="1221"/>
      <c r="AW48" s="1202"/>
    </row>
    <row r="49" spans="1:49" ht="31.5">
      <c r="A49" s="2033" t="s">
        <v>378</v>
      </c>
      <c r="B49" s="2153" t="s">
        <v>377</v>
      </c>
      <c r="C49" s="2227">
        <v>5</v>
      </c>
      <c r="D49" s="2232"/>
      <c r="E49" s="2232"/>
      <c r="F49" s="2217"/>
      <c r="G49" s="2229">
        <v>4</v>
      </c>
      <c r="H49" s="2249">
        <f t="shared" si="9"/>
        <v>120</v>
      </c>
      <c r="I49" s="2248">
        <v>75</v>
      </c>
      <c r="J49" s="2248">
        <v>30</v>
      </c>
      <c r="K49" s="2248">
        <v>45</v>
      </c>
      <c r="L49" s="2248"/>
      <c r="M49" s="2250">
        <f t="shared" si="8"/>
        <v>45</v>
      </c>
      <c r="N49" s="2219"/>
      <c r="O49" s="2220"/>
      <c r="P49" s="2221"/>
      <c r="Q49" s="2222"/>
      <c r="R49" s="2220"/>
      <c r="S49" s="2223"/>
      <c r="T49" s="2222">
        <v>5</v>
      </c>
      <c r="U49" s="2220"/>
      <c r="V49" s="2223"/>
      <c r="W49" s="2222"/>
      <c r="X49" s="2220"/>
      <c r="Y49" s="2223"/>
      <c r="Z49" s="1214"/>
      <c r="AA49" s="1214">
        <v>3</v>
      </c>
      <c r="AB49" s="1214"/>
      <c r="AC49" s="1214">
        <f>I49/H49</f>
        <v>0.625</v>
      </c>
      <c r="AD49" s="1214"/>
      <c r="AE49" s="1214"/>
      <c r="AF49" s="1214"/>
      <c r="AG49" s="1214"/>
      <c r="AH49" s="1214"/>
      <c r="AI49" s="1214"/>
      <c r="AJ49" s="1214"/>
      <c r="AK49" s="1214">
        <v>3</v>
      </c>
      <c r="AL49" s="1202"/>
      <c r="AM49" s="1202"/>
      <c r="AN49" s="1202"/>
      <c r="AO49" s="1202"/>
      <c r="AP49" s="1202"/>
      <c r="AQ49" s="1202"/>
      <c r="AR49" s="1202"/>
      <c r="AS49" s="1202"/>
      <c r="AT49" s="2966" t="s">
        <v>519</v>
      </c>
      <c r="AU49" s="2966"/>
      <c r="AV49" s="1221">
        <v>1.5</v>
      </c>
      <c r="AW49" s="1202"/>
    </row>
    <row r="50" spans="1:49" ht="31.5">
      <c r="A50" s="2033" t="s">
        <v>194</v>
      </c>
      <c r="B50" s="2251" t="s">
        <v>385</v>
      </c>
      <c r="C50" s="2252"/>
      <c r="D50" s="2253"/>
      <c r="E50" s="2253" t="s">
        <v>495</v>
      </c>
      <c r="F50" s="2254"/>
      <c r="G50" s="2229">
        <v>1</v>
      </c>
      <c r="H50" s="2255">
        <f t="shared" si="9"/>
        <v>30</v>
      </c>
      <c r="I50" s="2256">
        <f aca="true" t="shared" si="11" ref="I50:I59">J50+K50+L50</f>
        <v>18</v>
      </c>
      <c r="J50" s="2257"/>
      <c r="K50" s="2258"/>
      <c r="L50" s="2258">
        <v>18</v>
      </c>
      <c r="M50" s="2259">
        <f t="shared" si="8"/>
        <v>12</v>
      </c>
      <c r="N50" s="2219"/>
      <c r="O50" s="2260"/>
      <c r="P50" s="2261"/>
      <c r="Q50" s="2222"/>
      <c r="R50" s="2260"/>
      <c r="S50" s="2262"/>
      <c r="T50" s="2222"/>
      <c r="U50" s="2260">
        <v>1</v>
      </c>
      <c r="V50" s="2262">
        <v>1</v>
      </c>
      <c r="W50" s="2222"/>
      <c r="X50" s="2260"/>
      <c r="Y50" s="2262"/>
      <c r="Z50" s="1214"/>
      <c r="AA50" s="1214">
        <v>3</v>
      </c>
      <c r="AB50" s="1214"/>
      <c r="AC50" s="1214">
        <f>I50/H50</f>
        <v>0.6</v>
      </c>
      <c r="AD50" s="1214"/>
      <c r="AE50" s="1214"/>
      <c r="AF50" s="1214"/>
      <c r="AG50" s="1214"/>
      <c r="AH50" s="1214"/>
      <c r="AI50" s="1214"/>
      <c r="AJ50" s="1214"/>
      <c r="AK50" s="1214">
        <v>3</v>
      </c>
      <c r="AL50" s="2263"/>
      <c r="AM50" s="2263"/>
      <c r="AN50" s="2263"/>
      <c r="AO50" s="2263"/>
      <c r="AP50" s="2263"/>
      <c r="AQ50" s="2263"/>
      <c r="AR50" s="2263"/>
      <c r="AS50" s="2263"/>
      <c r="AT50" s="2966" t="s">
        <v>519</v>
      </c>
      <c r="AU50" s="2966"/>
      <c r="AV50" s="1221">
        <v>1</v>
      </c>
      <c r="AW50" s="2263"/>
    </row>
    <row r="51" spans="1:49" ht="18.75">
      <c r="A51" s="2033" t="s">
        <v>195</v>
      </c>
      <c r="B51" s="2224" t="s">
        <v>83</v>
      </c>
      <c r="C51" s="2227"/>
      <c r="D51" s="2228"/>
      <c r="E51" s="2228"/>
      <c r="F51" s="2217"/>
      <c r="G51" s="2235">
        <v>5</v>
      </c>
      <c r="H51" s="2236">
        <f t="shared" si="9"/>
        <v>150</v>
      </c>
      <c r="I51" s="2264">
        <f t="shared" si="11"/>
        <v>78</v>
      </c>
      <c r="J51" s="2238">
        <f>SUM(J52:J54)</f>
        <v>36</v>
      </c>
      <c r="K51" s="2238">
        <f>SUM(K52:K54)</f>
        <v>27</v>
      </c>
      <c r="L51" s="2238">
        <f>SUM(L52:L54)</f>
        <v>15</v>
      </c>
      <c r="M51" s="2060">
        <f t="shared" si="8"/>
        <v>72</v>
      </c>
      <c r="N51" s="2219"/>
      <c r="O51" s="2220"/>
      <c r="P51" s="2221"/>
      <c r="Q51" s="2222"/>
      <c r="R51" s="2220"/>
      <c r="S51" s="2223"/>
      <c r="T51" s="2222"/>
      <c r="U51" s="2220"/>
      <c r="V51" s="2223"/>
      <c r="W51" s="2222"/>
      <c r="X51" s="2220"/>
      <c r="Y51" s="2223"/>
      <c r="Z51" s="1214"/>
      <c r="AA51" s="1214"/>
      <c r="AB51" s="1214"/>
      <c r="AC51" s="1214"/>
      <c r="AD51" s="1214"/>
      <c r="AE51" s="1214"/>
      <c r="AF51" s="1214"/>
      <c r="AG51" s="1214"/>
      <c r="AH51" s="1214"/>
      <c r="AI51" s="1214"/>
      <c r="AJ51" s="1214"/>
      <c r="AK51" s="1214"/>
      <c r="AL51" s="1202"/>
      <c r="AM51" s="1202"/>
      <c r="AN51" s="1202"/>
      <c r="AO51" s="1202"/>
      <c r="AP51" s="1202"/>
      <c r="AQ51" s="1202"/>
      <c r="AR51" s="1202"/>
      <c r="AS51" s="1202"/>
      <c r="AT51" s="1202"/>
      <c r="AU51" s="1202"/>
      <c r="AV51" s="1202"/>
      <c r="AW51" s="1202"/>
    </row>
    <row r="52" spans="1:49" ht="18.75">
      <c r="A52" s="2033" t="s">
        <v>196</v>
      </c>
      <c r="B52" s="2233" t="s">
        <v>115</v>
      </c>
      <c r="C52" s="2227"/>
      <c r="D52" s="2228"/>
      <c r="E52" s="2228"/>
      <c r="F52" s="2217"/>
      <c r="G52" s="2229">
        <v>2</v>
      </c>
      <c r="H52" s="2230">
        <f t="shared" si="9"/>
        <v>60</v>
      </c>
      <c r="I52" s="2039">
        <f t="shared" si="11"/>
        <v>27</v>
      </c>
      <c r="J52" s="2231">
        <v>18</v>
      </c>
      <c r="K52" s="2232">
        <v>9</v>
      </c>
      <c r="L52" s="2232"/>
      <c r="M52" s="2044">
        <f t="shared" si="8"/>
        <v>33</v>
      </c>
      <c r="N52" s="2219"/>
      <c r="O52" s="2220">
        <v>3</v>
      </c>
      <c r="P52" s="2221"/>
      <c r="Q52" s="2222"/>
      <c r="R52" s="2220"/>
      <c r="S52" s="2223"/>
      <c r="T52" s="2222"/>
      <c r="U52" s="2220"/>
      <c r="V52" s="2223"/>
      <c r="W52" s="2222"/>
      <c r="X52" s="2220"/>
      <c r="Y52" s="2223"/>
      <c r="Z52" s="1214"/>
      <c r="AA52" s="1214">
        <v>1</v>
      </c>
      <c r="AB52" s="1214"/>
      <c r="AC52" s="1214">
        <f>I52/H52</f>
        <v>0.45</v>
      </c>
      <c r="AD52" s="1214"/>
      <c r="AE52" s="1214"/>
      <c r="AF52" s="1214"/>
      <c r="AG52" s="1214"/>
      <c r="AH52" s="1214"/>
      <c r="AI52" s="1214"/>
      <c r="AJ52" s="1214"/>
      <c r="AK52" s="1214">
        <v>1</v>
      </c>
      <c r="AL52" s="1202"/>
      <c r="AM52" s="1202"/>
      <c r="AN52" s="1202"/>
      <c r="AO52" s="1202"/>
      <c r="AP52" s="1202"/>
      <c r="AQ52" s="1202"/>
      <c r="AR52" s="1202"/>
      <c r="AS52" s="1202"/>
      <c r="AT52" s="1202"/>
      <c r="AU52" s="1202"/>
      <c r="AV52" s="1202"/>
      <c r="AW52" s="1202"/>
    </row>
    <row r="53" spans="1:49" ht="18.75">
      <c r="A53" s="2033" t="s">
        <v>197</v>
      </c>
      <c r="B53" s="2233" t="s">
        <v>115</v>
      </c>
      <c r="C53" s="2227" t="s">
        <v>491</v>
      </c>
      <c r="D53" s="2228"/>
      <c r="E53" s="2228"/>
      <c r="F53" s="2217"/>
      <c r="G53" s="2229">
        <v>2</v>
      </c>
      <c r="H53" s="2230">
        <f t="shared" si="9"/>
        <v>60</v>
      </c>
      <c r="I53" s="2039">
        <f t="shared" si="11"/>
        <v>36</v>
      </c>
      <c r="J53" s="2231">
        <v>18</v>
      </c>
      <c r="K53" s="2232">
        <v>18</v>
      </c>
      <c r="L53" s="2232"/>
      <c r="M53" s="2044">
        <f t="shared" si="8"/>
        <v>24</v>
      </c>
      <c r="N53" s="2219"/>
      <c r="O53" s="2220"/>
      <c r="P53" s="2221">
        <v>4</v>
      </c>
      <c r="Q53" s="2222"/>
      <c r="R53" s="2220"/>
      <c r="S53" s="2223"/>
      <c r="T53" s="2222"/>
      <c r="U53" s="2220"/>
      <c r="V53" s="2223"/>
      <c r="W53" s="2222"/>
      <c r="X53" s="2220"/>
      <c r="Y53" s="2223"/>
      <c r="Z53" s="1214"/>
      <c r="AA53" s="1214">
        <v>1</v>
      </c>
      <c r="AB53" s="1214"/>
      <c r="AC53" s="1214">
        <f>I53/H53</f>
        <v>0.6</v>
      </c>
      <c r="AD53" s="1214"/>
      <c r="AE53" s="1214"/>
      <c r="AF53" s="1214"/>
      <c r="AG53" s="1214"/>
      <c r="AH53" s="1214"/>
      <c r="AI53" s="1214"/>
      <c r="AJ53" s="1214"/>
      <c r="AK53" s="1214">
        <v>1</v>
      </c>
      <c r="AL53" s="1202"/>
      <c r="AM53" s="1202"/>
      <c r="AN53" s="1202"/>
      <c r="AO53" s="1202"/>
      <c r="AP53" s="1202"/>
      <c r="AQ53" s="1202"/>
      <c r="AR53" s="1202"/>
      <c r="AS53" s="1202"/>
      <c r="AT53" s="1202"/>
      <c r="AU53" s="1202"/>
      <c r="AV53" s="1202"/>
      <c r="AW53" s="1202"/>
    </row>
    <row r="54" spans="1:49" ht="18.75">
      <c r="A54" s="2033" t="s">
        <v>198</v>
      </c>
      <c r="B54" s="2265" t="s">
        <v>116</v>
      </c>
      <c r="C54" s="2266"/>
      <c r="D54" s="2267"/>
      <c r="E54" s="2267" t="s">
        <v>50</v>
      </c>
      <c r="F54" s="2254"/>
      <c r="G54" s="2229">
        <v>1</v>
      </c>
      <c r="H54" s="2255">
        <f t="shared" si="9"/>
        <v>30</v>
      </c>
      <c r="I54" s="2268">
        <f t="shared" si="11"/>
        <v>15</v>
      </c>
      <c r="J54" s="2269"/>
      <c r="K54" s="2253"/>
      <c r="L54" s="2253">
        <v>15</v>
      </c>
      <c r="M54" s="2259">
        <f t="shared" si="8"/>
        <v>15</v>
      </c>
      <c r="N54" s="2219"/>
      <c r="O54" s="2260"/>
      <c r="P54" s="2261"/>
      <c r="Q54" s="2222">
        <v>1</v>
      </c>
      <c r="R54" s="2260"/>
      <c r="S54" s="2262"/>
      <c r="T54" s="2222"/>
      <c r="U54" s="2260"/>
      <c r="V54" s="2262"/>
      <c r="W54" s="2222"/>
      <c r="X54" s="2260"/>
      <c r="Y54" s="2262"/>
      <c r="Z54" s="1214"/>
      <c r="AA54" s="1214">
        <v>2</v>
      </c>
      <c r="AB54" s="1214"/>
      <c r="AC54" s="1214">
        <f>I54/H54</f>
        <v>0.5</v>
      </c>
      <c r="AD54" s="1214"/>
      <c r="AE54" s="1214"/>
      <c r="AF54" s="1214"/>
      <c r="AG54" s="1214"/>
      <c r="AH54" s="1214"/>
      <c r="AI54" s="1214"/>
      <c r="AJ54" s="1214"/>
      <c r="AK54" s="1214">
        <v>2</v>
      </c>
      <c r="AL54" s="2263"/>
      <c r="AM54" s="2263"/>
      <c r="AN54" s="2263"/>
      <c r="AO54" s="2263"/>
      <c r="AP54" s="2263"/>
      <c r="AQ54" s="2263"/>
      <c r="AR54" s="2263"/>
      <c r="AS54" s="2263"/>
      <c r="AT54" s="2263"/>
      <c r="AU54" s="2263"/>
      <c r="AV54" s="1221">
        <v>0.5</v>
      </c>
      <c r="AW54" s="2263"/>
    </row>
    <row r="55" spans="1:49" ht="38.25" customHeight="1">
      <c r="A55" s="2033" t="s">
        <v>199</v>
      </c>
      <c r="B55" s="2153" t="s">
        <v>117</v>
      </c>
      <c r="C55" s="2270"/>
      <c r="D55" s="2228" t="s">
        <v>50</v>
      </c>
      <c r="E55" s="2228"/>
      <c r="F55" s="2217"/>
      <c r="G55" s="2235">
        <v>3.5</v>
      </c>
      <c r="H55" s="2236">
        <f t="shared" si="9"/>
        <v>105</v>
      </c>
      <c r="I55" s="2039">
        <f t="shared" si="11"/>
        <v>60</v>
      </c>
      <c r="J55" s="2231">
        <v>30</v>
      </c>
      <c r="K55" s="2232"/>
      <c r="L55" s="2232">
        <v>30</v>
      </c>
      <c r="M55" s="2044">
        <f t="shared" si="8"/>
        <v>45</v>
      </c>
      <c r="N55" s="2219"/>
      <c r="O55" s="2220"/>
      <c r="P55" s="2221"/>
      <c r="Q55" s="2222">
        <v>4</v>
      </c>
      <c r="R55" s="2220"/>
      <c r="S55" s="2223"/>
      <c r="T55" s="2222"/>
      <c r="U55" s="2220"/>
      <c r="V55" s="2223"/>
      <c r="W55" s="2222"/>
      <c r="X55" s="2220"/>
      <c r="Y55" s="2223"/>
      <c r="Z55" s="1214"/>
      <c r="AA55" s="1214">
        <v>2</v>
      </c>
      <c r="AB55" s="1214"/>
      <c r="AC55" s="1214">
        <f>I55/H55</f>
        <v>0.5714285714285714</v>
      </c>
      <c r="AD55" s="1214"/>
      <c r="AE55" s="1214"/>
      <c r="AF55" s="1214"/>
      <c r="AG55" s="1214"/>
      <c r="AH55" s="1214"/>
      <c r="AI55" s="1214"/>
      <c r="AJ55" s="1214"/>
      <c r="AK55" s="1214">
        <v>2</v>
      </c>
      <c r="AL55" s="1202"/>
      <c r="AM55" s="1202"/>
      <c r="AN55" s="1202"/>
      <c r="AO55" s="1202"/>
      <c r="AP55" s="1202"/>
      <c r="AQ55" s="1202"/>
      <c r="AR55" s="1202"/>
      <c r="AS55" s="1202"/>
      <c r="AT55" s="2966" t="s">
        <v>520</v>
      </c>
      <c r="AU55" s="2966"/>
      <c r="AV55" s="1221">
        <v>1</v>
      </c>
      <c r="AW55" s="1202"/>
    </row>
    <row r="56" spans="1:49" ht="18.75">
      <c r="A56" s="2033" t="s">
        <v>200</v>
      </c>
      <c r="B56" s="2153" t="s">
        <v>118</v>
      </c>
      <c r="C56" s="2270" t="s">
        <v>494</v>
      </c>
      <c r="D56" s="2228"/>
      <c r="E56" s="2228"/>
      <c r="F56" s="2217"/>
      <c r="G56" s="2229">
        <v>3</v>
      </c>
      <c r="H56" s="2230">
        <f t="shared" si="9"/>
        <v>90</v>
      </c>
      <c r="I56" s="2039">
        <f t="shared" si="11"/>
        <v>45</v>
      </c>
      <c r="J56" s="2231">
        <v>18</v>
      </c>
      <c r="K56" s="2232">
        <v>27</v>
      </c>
      <c r="L56" s="2232"/>
      <c r="M56" s="2044">
        <f t="shared" si="8"/>
        <v>45</v>
      </c>
      <c r="N56" s="2219"/>
      <c r="O56" s="2220"/>
      <c r="P56" s="2221"/>
      <c r="Q56" s="2222"/>
      <c r="R56" s="2220"/>
      <c r="S56" s="2223"/>
      <c r="T56" s="2222"/>
      <c r="U56" s="2220">
        <v>5</v>
      </c>
      <c r="V56" s="2223"/>
      <c r="W56" s="2222"/>
      <c r="X56" s="2220"/>
      <c r="Y56" s="2223"/>
      <c r="Z56" s="1214"/>
      <c r="AA56" s="1214">
        <v>3</v>
      </c>
      <c r="AB56" s="1214"/>
      <c r="AC56" s="1214">
        <f>I56/H56</f>
        <v>0.5</v>
      </c>
      <c r="AD56" s="1214"/>
      <c r="AE56" s="1214"/>
      <c r="AF56" s="1214"/>
      <c r="AG56" s="1214"/>
      <c r="AH56" s="1214"/>
      <c r="AI56" s="1214"/>
      <c r="AJ56" s="1214"/>
      <c r="AK56" s="1214">
        <v>3</v>
      </c>
      <c r="AL56" s="1202"/>
      <c r="AM56" s="1202"/>
      <c r="AN56" s="1202"/>
      <c r="AO56" s="1202"/>
      <c r="AP56" s="1202"/>
      <c r="AQ56" s="1202"/>
      <c r="AR56" s="1202"/>
      <c r="AS56" s="1202"/>
      <c r="AT56" s="2997"/>
      <c r="AU56" s="2997"/>
      <c r="AV56" s="1221"/>
      <c r="AW56" s="1202"/>
    </row>
    <row r="57" spans="1:49" ht="18.75">
      <c r="A57" s="2033" t="s">
        <v>201</v>
      </c>
      <c r="B57" s="2224" t="s">
        <v>84</v>
      </c>
      <c r="C57" s="2270"/>
      <c r="D57" s="2228"/>
      <c r="E57" s="2228"/>
      <c r="F57" s="2217"/>
      <c r="G57" s="2235">
        <v>6</v>
      </c>
      <c r="H57" s="2236">
        <f t="shared" si="9"/>
        <v>180</v>
      </c>
      <c r="I57" s="2264">
        <f t="shared" si="11"/>
        <v>108</v>
      </c>
      <c r="J57" s="2237">
        <f>SUM(J58:J59)</f>
        <v>54</v>
      </c>
      <c r="K57" s="2237">
        <f>SUM(K58:K59)</f>
        <v>27</v>
      </c>
      <c r="L57" s="2237">
        <f>SUM(L58:L59)</f>
        <v>27</v>
      </c>
      <c r="M57" s="2060">
        <f t="shared" si="8"/>
        <v>72</v>
      </c>
      <c r="N57" s="2219"/>
      <c r="O57" s="2220"/>
      <c r="P57" s="2221"/>
      <c r="Q57" s="2222"/>
      <c r="R57" s="2220"/>
      <c r="S57" s="2223"/>
      <c r="T57" s="2222"/>
      <c r="U57" s="2220"/>
      <c r="V57" s="2223"/>
      <c r="W57" s="2222"/>
      <c r="X57" s="2220"/>
      <c r="Y57" s="2223"/>
      <c r="Z57" s="1214"/>
      <c r="AA57" s="1214"/>
      <c r="AB57" s="1214"/>
      <c r="AC57" s="1214"/>
      <c r="AD57" s="1214"/>
      <c r="AE57" s="1214"/>
      <c r="AF57" s="1214"/>
      <c r="AG57" s="1214"/>
      <c r="AH57" s="1214"/>
      <c r="AI57" s="1214"/>
      <c r="AJ57" s="1214"/>
      <c r="AK57" s="1214"/>
      <c r="AL57" s="1202"/>
      <c r="AM57" s="1202"/>
      <c r="AN57" s="1202"/>
      <c r="AO57" s="1202"/>
      <c r="AP57" s="1202"/>
      <c r="AQ57" s="1202"/>
      <c r="AR57" s="1202"/>
      <c r="AS57" s="1202"/>
      <c r="AT57" s="1202"/>
      <c r="AU57" s="1202"/>
      <c r="AV57" s="1202"/>
      <c r="AW57" s="1202"/>
    </row>
    <row r="58" spans="1:49" ht="18.75">
      <c r="A58" s="1222" t="s">
        <v>202</v>
      </c>
      <c r="B58" s="1223" t="s">
        <v>119</v>
      </c>
      <c r="C58" s="1224"/>
      <c r="D58" s="1225" t="s">
        <v>490</v>
      </c>
      <c r="E58" s="1225"/>
      <c r="F58" s="1226"/>
      <c r="G58" s="2229">
        <v>2.5</v>
      </c>
      <c r="H58" s="1227">
        <f t="shared" si="9"/>
        <v>75</v>
      </c>
      <c r="I58" s="1228">
        <f t="shared" si="11"/>
        <v>45</v>
      </c>
      <c r="J58" s="1229">
        <v>27</v>
      </c>
      <c r="K58" s="1230">
        <v>9</v>
      </c>
      <c r="L58" s="1230">
        <v>9</v>
      </c>
      <c r="M58" s="1231">
        <f t="shared" si="8"/>
        <v>30</v>
      </c>
      <c r="N58" s="2219"/>
      <c r="O58" s="1232">
        <v>5</v>
      </c>
      <c r="P58" s="1233"/>
      <c r="Q58" s="2222"/>
      <c r="R58" s="1232"/>
      <c r="S58" s="1234"/>
      <c r="T58" s="2222"/>
      <c r="U58" s="1232"/>
      <c r="V58" s="1234"/>
      <c r="W58" s="2222"/>
      <c r="X58" s="1232"/>
      <c r="Y58" s="1234"/>
      <c r="Z58" s="1235"/>
      <c r="AA58" s="1235">
        <v>1</v>
      </c>
      <c r="AB58" s="1235"/>
      <c r="AC58" s="1235">
        <f>I58/H58</f>
        <v>0.6</v>
      </c>
      <c r="AD58" s="1235"/>
      <c r="AE58" s="1235"/>
      <c r="AF58" s="1235"/>
      <c r="AG58" s="1235"/>
      <c r="AH58" s="1235"/>
      <c r="AI58" s="1235"/>
      <c r="AJ58" s="1235"/>
      <c r="AK58" s="1235">
        <v>1</v>
      </c>
      <c r="AL58" s="1236"/>
      <c r="AM58" s="1236"/>
      <c r="AN58" s="1236"/>
      <c r="AO58" s="1236"/>
      <c r="AP58" s="1236"/>
      <c r="AQ58" s="1236"/>
      <c r="AR58" s="1236"/>
      <c r="AS58" s="1236"/>
      <c r="AT58" s="1236"/>
      <c r="AU58" s="1236"/>
      <c r="AV58" s="1236"/>
      <c r="AW58" s="1236"/>
    </row>
    <row r="59" spans="1:49" ht="18.75">
      <c r="A59" s="1222" t="s">
        <v>509</v>
      </c>
      <c r="B59" s="1223" t="s">
        <v>119</v>
      </c>
      <c r="C59" s="1224" t="s">
        <v>491</v>
      </c>
      <c r="D59" s="1225"/>
      <c r="E59" s="1225"/>
      <c r="F59" s="1226"/>
      <c r="G59" s="2229">
        <v>3.5</v>
      </c>
      <c r="H59" s="1227">
        <f t="shared" si="9"/>
        <v>105</v>
      </c>
      <c r="I59" s="1228">
        <f t="shared" si="11"/>
        <v>63</v>
      </c>
      <c r="J59" s="1229">
        <v>27</v>
      </c>
      <c r="K59" s="1230">
        <v>18</v>
      </c>
      <c r="L59" s="1230">
        <v>18</v>
      </c>
      <c r="M59" s="1231">
        <f t="shared" si="8"/>
        <v>42</v>
      </c>
      <c r="N59" s="2219"/>
      <c r="O59" s="1232"/>
      <c r="P59" s="1233">
        <v>7</v>
      </c>
      <c r="Q59" s="2222"/>
      <c r="R59" s="1232"/>
      <c r="S59" s="1234"/>
      <c r="T59" s="2222"/>
      <c r="U59" s="1232"/>
      <c r="V59" s="1234"/>
      <c r="W59" s="2222"/>
      <c r="X59" s="1232"/>
      <c r="Y59" s="1234"/>
      <c r="Z59" s="1235"/>
      <c r="AA59" s="1235"/>
      <c r="AB59" s="1235"/>
      <c r="AC59" s="1235"/>
      <c r="AD59" s="1235"/>
      <c r="AE59" s="1235"/>
      <c r="AF59" s="1235"/>
      <c r="AG59" s="1235"/>
      <c r="AH59" s="1235"/>
      <c r="AI59" s="1235"/>
      <c r="AJ59" s="1235"/>
      <c r="AK59" s="1235">
        <v>1</v>
      </c>
      <c r="AL59" s="1236"/>
      <c r="AM59" s="1236"/>
      <c r="AN59" s="1236"/>
      <c r="AO59" s="1236"/>
      <c r="AP59" s="1236"/>
      <c r="AQ59" s="1236"/>
      <c r="AR59" s="1236"/>
      <c r="AS59" s="1236"/>
      <c r="AT59" s="1236"/>
      <c r="AU59" s="1236"/>
      <c r="AV59" s="1236"/>
      <c r="AW59" s="1236"/>
    </row>
    <row r="60" spans="1:49" ht="19.5" thickBot="1">
      <c r="A60" s="1222"/>
      <c r="B60" s="1237"/>
      <c r="C60" s="1238"/>
      <c r="D60" s="1225"/>
      <c r="E60" s="1225"/>
      <c r="F60" s="1226"/>
      <c r="G60" s="2229"/>
      <c r="H60" s="1227"/>
      <c r="I60" s="1228"/>
      <c r="J60" s="1229"/>
      <c r="K60" s="1230"/>
      <c r="L60" s="1230"/>
      <c r="M60" s="1231"/>
      <c r="N60" s="2219"/>
      <c r="O60" s="1232"/>
      <c r="P60" s="1233"/>
      <c r="Q60" s="2222"/>
      <c r="R60" s="1232"/>
      <c r="S60" s="1234"/>
      <c r="T60" s="2222"/>
      <c r="U60" s="1232"/>
      <c r="V60" s="1234"/>
      <c r="W60" s="2222"/>
      <c r="X60" s="1232"/>
      <c r="Y60" s="1234"/>
      <c r="Z60" s="1239"/>
      <c r="AA60" s="1239">
        <v>2</v>
      </c>
      <c r="AB60" s="1239"/>
      <c r="AC60" s="1239" t="e">
        <f>I60/H60</f>
        <v>#DIV/0!</v>
      </c>
      <c r="AD60" s="1239"/>
      <c r="AE60" s="1239"/>
      <c r="AF60" s="1239"/>
      <c r="AG60" s="1239"/>
      <c r="AH60" s="1239"/>
      <c r="AI60" s="1239"/>
      <c r="AJ60" s="1239"/>
      <c r="AK60" s="1239"/>
      <c r="AL60" s="1240"/>
      <c r="AM60" s="1240"/>
      <c r="AN60" s="1240"/>
      <c r="AO60" s="1240"/>
      <c r="AP60" s="1240"/>
      <c r="AQ60" s="1240"/>
      <c r="AR60" s="1240"/>
      <c r="AS60" s="1240"/>
      <c r="AT60" s="1240"/>
      <c r="AU60" s="1240"/>
      <c r="AV60" s="1240"/>
      <c r="AW60" s="1240"/>
    </row>
    <row r="61" spans="1:49" ht="16.5" thickBot="1">
      <c r="A61" s="3085" t="s">
        <v>69</v>
      </c>
      <c r="B61" s="3086"/>
      <c r="C61" s="3086"/>
      <c r="D61" s="3086"/>
      <c r="E61" s="3086"/>
      <c r="F61" s="3087"/>
      <c r="G61" s="2271">
        <f aca="true" t="shared" si="12" ref="G61:M61">SUMIF($B$35:$B$60,"=*_*",G35:G60)</f>
        <v>52</v>
      </c>
      <c r="H61" s="2271">
        <f t="shared" si="12"/>
        <v>1560</v>
      </c>
      <c r="I61" s="2271">
        <f t="shared" si="12"/>
        <v>843</v>
      </c>
      <c r="J61" s="2271">
        <f t="shared" si="12"/>
        <v>423</v>
      </c>
      <c r="K61" s="2271">
        <f t="shared" si="12"/>
        <v>183</v>
      </c>
      <c r="L61" s="2271">
        <f t="shared" si="12"/>
        <v>237</v>
      </c>
      <c r="M61" s="2271">
        <f t="shared" si="12"/>
        <v>717</v>
      </c>
      <c r="N61" s="2272">
        <f>SUM(N35:N60)</f>
        <v>12</v>
      </c>
      <c r="O61" s="2272">
        <f>SUM(O35:O60)</f>
        <v>19</v>
      </c>
      <c r="P61" s="2272">
        <f>SUM(P35:P60)</f>
        <v>17</v>
      </c>
      <c r="Q61" s="2272">
        <f>SUM(Q35:Q60)-Q60</f>
        <v>5</v>
      </c>
      <c r="R61" s="2272">
        <f aca="true" t="shared" si="13" ref="R61:Y61">SUM(R35:R60)</f>
        <v>3</v>
      </c>
      <c r="S61" s="2272">
        <f t="shared" si="13"/>
        <v>3</v>
      </c>
      <c r="T61" s="2272">
        <f t="shared" si="13"/>
        <v>5</v>
      </c>
      <c r="U61" s="2272">
        <f t="shared" si="13"/>
        <v>6</v>
      </c>
      <c r="V61" s="2272">
        <f t="shared" si="13"/>
        <v>4</v>
      </c>
      <c r="W61" s="2272">
        <f t="shared" si="13"/>
        <v>3</v>
      </c>
      <c r="X61" s="2272">
        <f t="shared" si="13"/>
        <v>0</v>
      </c>
      <c r="Y61" s="2272">
        <f t="shared" si="13"/>
        <v>0</v>
      </c>
      <c r="Z61" s="1241"/>
      <c r="AA61" s="1241"/>
      <c r="AB61" s="1241"/>
      <c r="AC61" s="1241"/>
      <c r="AD61" s="1241"/>
      <c r="AE61" s="1241"/>
      <c r="AF61" s="1241"/>
      <c r="AG61" s="1241"/>
      <c r="AH61" s="1241"/>
      <c r="AI61" s="1241"/>
      <c r="AJ61" s="1241"/>
      <c r="AK61" s="1241"/>
      <c r="AL61" s="1213"/>
      <c r="AM61" s="1213"/>
      <c r="AN61" s="1213"/>
      <c r="AO61" s="1213"/>
      <c r="AP61" s="1213"/>
      <c r="AQ61" s="1213"/>
      <c r="AR61" s="1213"/>
      <c r="AS61" s="1213"/>
      <c r="AT61" s="1202"/>
      <c r="AU61" s="1202"/>
      <c r="AV61" s="1202"/>
      <c r="AW61" s="1202"/>
    </row>
    <row r="62" spans="1:49" ht="15.75">
      <c r="A62" s="3088" t="s">
        <v>93</v>
      </c>
      <c r="B62" s="3089"/>
      <c r="C62" s="3089"/>
      <c r="D62" s="3089"/>
      <c r="E62" s="3089"/>
      <c r="F62" s="3090"/>
      <c r="G62" s="2273">
        <f>G21+G61</f>
        <v>69.5</v>
      </c>
      <c r="H62" s="2274">
        <f aca="true" t="shared" si="14" ref="H62:Y62">H31+H61</f>
        <v>2085</v>
      </c>
      <c r="I62" s="2274">
        <f t="shared" si="14"/>
        <v>1344</v>
      </c>
      <c r="J62" s="2274">
        <f t="shared" si="14"/>
        <v>512</v>
      </c>
      <c r="K62" s="2274">
        <f t="shared" si="14"/>
        <v>183</v>
      </c>
      <c r="L62" s="2274">
        <f t="shared" si="14"/>
        <v>649</v>
      </c>
      <c r="M62" s="2274">
        <f t="shared" si="14"/>
        <v>993</v>
      </c>
      <c r="N62" s="2274">
        <f t="shared" si="14"/>
        <v>22</v>
      </c>
      <c r="O62" s="2274">
        <f t="shared" si="14"/>
        <v>25</v>
      </c>
      <c r="P62" s="2274">
        <f t="shared" si="14"/>
        <v>23</v>
      </c>
      <c r="Q62" s="2274">
        <f t="shared" si="14"/>
        <v>11</v>
      </c>
      <c r="R62" s="2274">
        <f t="shared" si="14"/>
        <v>10</v>
      </c>
      <c r="S62" s="2274">
        <f t="shared" si="14"/>
        <v>12</v>
      </c>
      <c r="T62" s="2274">
        <f t="shared" si="14"/>
        <v>5</v>
      </c>
      <c r="U62" s="2274">
        <f t="shared" si="14"/>
        <v>6</v>
      </c>
      <c r="V62" s="2274">
        <f t="shared" si="14"/>
        <v>4</v>
      </c>
      <c r="W62" s="2274">
        <f t="shared" si="14"/>
        <v>3</v>
      </c>
      <c r="X62" s="2274">
        <f t="shared" si="14"/>
        <v>0</v>
      </c>
      <c r="Y62" s="2274">
        <f t="shared" si="14"/>
        <v>2</v>
      </c>
      <c r="Z62" s="1241"/>
      <c r="AA62" s="1241"/>
      <c r="AB62" s="1241"/>
      <c r="AC62" s="1241"/>
      <c r="AD62" s="1241"/>
      <c r="AE62" s="1241"/>
      <c r="AF62" s="1241"/>
      <c r="AG62" s="1241"/>
      <c r="AH62" s="1241"/>
      <c r="AI62" s="1241"/>
      <c r="AJ62" s="1241"/>
      <c r="AK62" s="1241"/>
      <c r="AL62" s="1213"/>
      <c r="AM62" s="1213"/>
      <c r="AN62" s="1213"/>
      <c r="AO62" s="1213"/>
      <c r="AP62" s="1213"/>
      <c r="AQ62" s="1213"/>
      <c r="AR62" s="1213"/>
      <c r="AS62" s="1213"/>
      <c r="AT62" s="1202"/>
      <c r="AU62" s="1202"/>
      <c r="AV62" s="1202"/>
      <c r="AW62" s="1202"/>
    </row>
    <row r="63" spans="1:49" ht="15.75">
      <c r="A63" s="3091" t="s">
        <v>588</v>
      </c>
      <c r="B63" s="3092"/>
      <c r="C63" s="3092"/>
      <c r="D63" s="3092"/>
      <c r="E63" s="3092"/>
      <c r="F63" s="3092"/>
      <c r="G63" s="3092"/>
      <c r="H63" s="3092"/>
      <c r="I63" s="3092"/>
      <c r="J63" s="3092"/>
      <c r="K63" s="3092"/>
      <c r="L63" s="3092"/>
      <c r="M63" s="3092"/>
      <c r="N63" s="3092"/>
      <c r="O63" s="3092"/>
      <c r="P63" s="3092"/>
      <c r="Q63" s="3092"/>
      <c r="R63" s="3092"/>
      <c r="S63" s="3092"/>
      <c r="T63" s="3092"/>
      <c r="U63" s="3092"/>
      <c r="V63" s="3092"/>
      <c r="W63" s="3092"/>
      <c r="X63" s="3092"/>
      <c r="Y63" s="3093"/>
      <c r="Z63" s="1241"/>
      <c r="AA63" s="1241"/>
      <c r="AB63" s="1241"/>
      <c r="AC63" s="1241"/>
      <c r="AD63" s="1241"/>
      <c r="AE63" s="1241"/>
      <c r="AF63" s="1241"/>
      <c r="AG63" s="1241"/>
      <c r="AH63" s="1241"/>
      <c r="AI63" s="1241"/>
      <c r="AJ63" s="1241"/>
      <c r="AK63" s="1241"/>
      <c r="AL63" s="1213"/>
      <c r="AM63" s="1213"/>
      <c r="AN63" s="1213"/>
      <c r="AO63" s="1213"/>
      <c r="AP63" s="1213"/>
      <c r="AQ63" s="1213"/>
      <c r="AR63" s="1213"/>
      <c r="AS63" s="1213"/>
      <c r="AT63" s="1202"/>
      <c r="AU63" s="1202"/>
      <c r="AV63" s="1202"/>
      <c r="AW63" s="1202"/>
    </row>
    <row r="64" spans="1:49" ht="20.25" thickBot="1">
      <c r="A64" s="3094" t="s">
        <v>66</v>
      </c>
      <c r="B64" s="3095"/>
      <c r="C64" s="3095"/>
      <c r="D64" s="3095"/>
      <c r="E64" s="3095"/>
      <c r="F64" s="3095"/>
      <c r="G64" s="3095"/>
      <c r="H64" s="3095"/>
      <c r="I64" s="3095"/>
      <c r="J64" s="3095"/>
      <c r="K64" s="3095"/>
      <c r="L64" s="3095"/>
      <c r="M64" s="3095"/>
      <c r="N64" s="3095"/>
      <c r="O64" s="3095"/>
      <c r="P64" s="3095"/>
      <c r="Q64" s="3095"/>
      <c r="R64" s="3095"/>
      <c r="S64" s="3095"/>
      <c r="T64" s="3095"/>
      <c r="U64" s="3095"/>
      <c r="V64" s="3095"/>
      <c r="W64" s="3095"/>
      <c r="X64" s="3095"/>
      <c r="Y64" s="3095"/>
      <c r="Z64" s="1242"/>
      <c r="AA64" s="1242"/>
      <c r="AB64" s="1242"/>
      <c r="AC64" s="1242"/>
      <c r="AD64" s="1242"/>
      <c r="AE64" s="1242"/>
      <c r="AF64" s="1242"/>
      <c r="AG64" s="1242"/>
      <c r="AH64" s="1242"/>
      <c r="AI64" s="1242"/>
      <c r="AJ64" s="1242"/>
      <c r="AK64" s="1242"/>
      <c r="AL64" s="1202"/>
      <c r="AM64" s="1202"/>
      <c r="AN64" s="1202"/>
      <c r="AO64" s="1202"/>
      <c r="AP64" s="1202"/>
      <c r="AQ64" s="1202"/>
      <c r="AR64" s="1202"/>
      <c r="AS64" s="1202"/>
      <c r="AT64" s="1202"/>
      <c r="AU64" s="1202"/>
      <c r="AV64" s="1202"/>
      <c r="AW64" s="1202"/>
    </row>
    <row r="65" spans="1:49" ht="35.25" customHeight="1">
      <c r="A65" s="2033" t="s">
        <v>204</v>
      </c>
      <c r="B65" s="2275" t="s">
        <v>86</v>
      </c>
      <c r="C65" s="2276"/>
      <c r="D65" s="2020"/>
      <c r="E65" s="2020"/>
      <c r="F65" s="2277"/>
      <c r="G65" s="2278">
        <v>4</v>
      </c>
      <c r="H65" s="2279">
        <f>G65*30</f>
        <v>120</v>
      </c>
      <c r="I65" s="2280">
        <f>J65+K65+L65</f>
        <v>63</v>
      </c>
      <c r="J65" s="2281">
        <f>SUM(J66:J67)</f>
        <v>36</v>
      </c>
      <c r="K65" s="2281">
        <f>SUM(K66:K67)</f>
        <v>27</v>
      </c>
      <c r="L65" s="2282"/>
      <c r="M65" s="2283">
        <f>H65-I65</f>
        <v>57</v>
      </c>
      <c r="N65" s="2284"/>
      <c r="O65" s="2020"/>
      <c r="P65" s="2285"/>
      <c r="Q65" s="2286"/>
      <c r="R65" s="2020"/>
      <c r="S65" s="2201"/>
      <c r="T65" s="2286"/>
      <c r="U65" s="2020"/>
      <c r="V65" s="2201"/>
      <c r="W65" s="2286"/>
      <c r="X65" s="2020"/>
      <c r="Y65" s="2201"/>
      <c r="Z65" s="1207"/>
      <c r="AA65" s="1207"/>
      <c r="AB65" s="1207"/>
      <c r="AC65" s="1214">
        <f aca="true" t="shared" si="15" ref="AC65:AC70">I65/H65</f>
        <v>0.525</v>
      </c>
      <c r="AD65" s="1207"/>
      <c r="AE65" s="1207"/>
      <c r="AF65" s="1207"/>
      <c r="AG65" s="1207"/>
      <c r="AH65" s="1207"/>
      <c r="AI65" s="1207"/>
      <c r="AJ65" s="1207"/>
      <c r="AK65" s="1207"/>
      <c r="AL65" s="1202">
        <v>1</v>
      </c>
      <c r="AM65" s="1202">
        <v>2</v>
      </c>
      <c r="AN65" s="1202">
        <v>3</v>
      </c>
      <c r="AO65" s="1202">
        <v>4</v>
      </c>
      <c r="AP65" s="1202"/>
      <c r="AQ65" s="1202"/>
      <c r="AR65" s="1202"/>
      <c r="AS65" s="1202"/>
      <c r="AT65" s="3096" t="s">
        <v>521</v>
      </c>
      <c r="AU65" s="3096"/>
      <c r="AV65" s="1221">
        <v>1.5</v>
      </c>
      <c r="AW65" s="1202"/>
    </row>
    <row r="66" spans="1:49" ht="18.75">
      <c r="A66" s="2033" t="s">
        <v>205</v>
      </c>
      <c r="B66" s="2287" t="s">
        <v>301</v>
      </c>
      <c r="C66" s="2288"/>
      <c r="D66" s="2035"/>
      <c r="E66" s="2035"/>
      <c r="F66" s="2007"/>
      <c r="G66" s="2229">
        <v>2</v>
      </c>
      <c r="H66" s="2279">
        <f aca="true" t="shared" si="16" ref="H66:H105">G66*30</f>
        <v>60</v>
      </c>
      <c r="I66" s="2264">
        <f>J66+K66+L66</f>
        <v>27</v>
      </c>
      <c r="J66" s="2065">
        <v>18</v>
      </c>
      <c r="K66" s="2035">
        <v>9</v>
      </c>
      <c r="L66" s="2035"/>
      <c r="M66" s="2044">
        <f>H66-I66</f>
        <v>33</v>
      </c>
      <c r="N66" s="2289"/>
      <c r="O66" s="2035"/>
      <c r="P66" s="2215"/>
      <c r="Q66" s="2046"/>
      <c r="R66" s="2035"/>
      <c r="S66" s="2044"/>
      <c r="T66" s="2046"/>
      <c r="U66" s="2035">
        <v>3</v>
      </c>
      <c r="V66" s="2044"/>
      <c r="W66" s="2046"/>
      <c r="X66" s="2035"/>
      <c r="Y66" s="2044"/>
      <c r="Z66" s="1207"/>
      <c r="AA66" s="1207">
        <v>3</v>
      </c>
      <c r="AB66" s="1207"/>
      <c r="AC66" s="1214">
        <f t="shared" si="15"/>
        <v>0.45</v>
      </c>
      <c r="AD66" s="1207"/>
      <c r="AE66" s="1207"/>
      <c r="AF66" s="1207"/>
      <c r="AG66" s="1207"/>
      <c r="AH66" s="1207"/>
      <c r="AI66" s="1207"/>
      <c r="AJ66" s="1207"/>
      <c r="AK66" s="1207">
        <v>3</v>
      </c>
      <c r="AL66" s="1202" t="s">
        <v>42</v>
      </c>
      <c r="AM66" s="1202" t="s">
        <v>43</v>
      </c>
      <c r="AN66" s="1202" t="s">
        <v>44</v>
      </c>
      <c r="AO66" s="1202" t="s">
        <v>45</v>
      </c>
      <c r="AP66" s="1202"/>
      <c r="AQ66" s="1202"/>
      <c r="AR66" s="1202"/>
      <c r="AS66" s="1202"/>
      <c r="AT66" s="1202"/>
      <c r="AU66" s="1202"/>
      <c r="AV66" s="1202"/>
      <c r="AW66" s="1202"/>
    </row>
    <row r="67" spans="1:49" ht="18.75">
      <c r="A67" s="2033" t="s">
        <v>206</v>
      </c>
      <c r="B67" s="2287" t="s">
        <v>301</v>
      </c>
      <c r="C67" s="2288" t="s">
        <v>495</v>
      </c>
      <c r="D67" s="2035"/>
      <c r="E67" s="2035"/>
      <c r="F67" s="2007"/>
      <c r="G67" s="2229">
        <v>2</v>
      </c>
      <c r="H67" s="2279">
        <f t="shared" si="16"/>
        <v>60</v>
      </c>
      <c r="I67" s="2264">
        <f>J67+K67+L67</f>
        <v>36</v>
      </c>
      <c r="J67" s="2065">
        <v>18</v>
      </c>
      <c r="K67" s="2035">
        <v>18</v>
      </c>
      <c r="L67" s="2035"/>
      <c r="M67" s="2044">
        <f>H67-I67</f>
        <v>24</v>
      </c>
      <c r="N67" s="2289"/>
      <c r="O67" s="2035"/>
      <c r="P67" s="2215"/>
      <c r="Q67" s="2046"/>
      <c r="R67" s="2035"/>
      <c r="S67" s="2044"/>
      <c r="T67" s="2046"/>
      <c r="U67" s="2035"/>
      <c r="V67" s="2044">
        <v>4</v>
      </c>
      <c r="W67" s="2046"/>
      <c r="X67" s="2035"/>
      <c r="Y67" s="2044"/>
      <c r="Z67" s="1207"/>
      <c r="AA67" s="1207">
        <v>3</v>
      </c>
      <c r="AB67" s="1207"/>
      <c r="AC67" s="1214">
        <f t="shared" si="15"/>
        <v>0.6</v>
      </c>
      <c r="AD67" s="2290"/>
      <c r="AE67" s="1207"/>
      <c r="AF67" s="1207"/>
      <c r="AG67" s="1207"/>
      <c r="AH67" s="1207"/>
      <c r="AI67" s="1207"/>
      <c r="AJ67" s="1207"/>
      <c r="AK67" s="1207">
        <v>3</v>
      </c>
      <c r="AL67" s="2048">
        <f>SUMIF($AK65:$AK105,AL65,$G65:$G105)</f>
        <v>9.5</v>
      </c>
      <c r="AM67" s="2048">
        <f>SUMIF($AK65:$AK105,AM65,$G65:$G105)</f>
        <v>19</v>
      </c>
      <c r="AN67" s="2048">
        <f>SUMIF($AK65:$AK105,AN65,$G65:$G105)</f>
        <v>24.5</v>
      </c>
      <c r="AO67" s="2048">
        <f>SUMIF($AK65:$AK105,AO65,$G65:$G105)</f>
        <v>36.5</v>
      </c>
      <c r="AP67" s="2048">
        <f>SUM(AL67:AO67)</f>
        <v>89.5</v>
      </c>
      <c r="AQ67" s="1202"/>
      <c r="AR67" s="1202"/>
      <c r="AS67" s="1202"/>
      <c r="AT67" s="1202"/>
      <c r="AU67" s="1202"/>
      <c r="AV67" s="1202"/>
      <c r="AW67" s="1202"/>
    </row>
    <row r="68" spans="1:49" ht="32.25" thickBot="1">
      <c r="A68" s="2033" t="s">
        <v>207</v>
      </c>
      <c r="B68" s="2224" t="s">
        <v>120</v>
      </c>
      <c r="C68" s="2288">
        <v>1</v>
      </c>
      <c r="D68" s="2035"/>
      <c r="E68" s="2035"/>
      <c r="F68" s="2007"/>
      <c r="G68" s="2235">
        <v>4.5</v>
      </c>
      <c r="H68" s="2279">
        <f t="shared" si="16"/>
        <v>135</v>
      </c>
      <c r="I68" s="2264">
        <f>J68+K68+L68</f>
        <v>75</v>
      </c>
      <c r="J68" s="2291">
        <v>30</v>
      </c>
      <c r="K68" s="2059">
        <v>45</v>
      </c>
      <c r="L68" s="2059"/>
      <c r="M68" s="2060">
        <f>H68-I68</f>
        <v>60</v>
      </c>
      <c r="N68" s="2289">
        <v>5</v>
      </c>
      <c r="O68" s="2035"/>
      <c r="P68" s="2215"/>
      <c r="Q68" s="2046"/>
      <c r="R68" s="2035"/>
      <c r="S68" s="2044"/>
      <c r="T68" s="2046"/>
      <c r="U68" s="2035"/>
      <c r="V68" s="2044"/>
      <c r="W68" s="2046"/>
      <c r="X68" s="2035"/>
      <c r="Y68" s="2044"/>
      <c r="Z68" s="1207"/>
      <c r="AA68" s="1207">
        <v>1</v>
      </c>
      <c r="AB68" s="1207"/>
      <c r="AC68" s="1214">
        <f t="shared" si="15"/>
        <v>0.5555555555555556</v>
      </c>
      <c r="AD68" s="1207"/>
      <c r="AE68" s="1207"/>
      <c r="AF68" s="1207"/>
      <c r="AG68" s="1207"/>
      <c r="AH68" s="1207"/>
      <c r="AI68" s="1207"/>
      <c r="AJ68" s="1207"/>
      <c r="AK68" s="1207">
        <v>1</v>
      </c>
      <c r="AL68" s="1202"/>
      <c r="AM68" s="1202"/>
      <c r="AN68" s="1202"/>
      <c r="AO68" s="1202"/>
      <c r="AP68" s="1202"/>
      <c r="AQ68" s="1202"/>
      <c r="AR68" s="1202"/>
      <c r="AS68" s="1202"/>
      <c r="AT68" s="1202"/>
      <c r="AU68" s="1202"/>
      <c r="AV68" s="1202"/>
      <c r="AW68" s="1202"/>
    </row>
    <row r="69" spans="1:49" ht="28.5">
      <c r="A69" s="2033" t="s">
        <v>327</v>
      </c>
      <c r="B69" s="2292" t="s">
        <v>600</v>
      </c>
      <c r="C69" s="2293" t="s">
        <v>50</v>
      </c>
      <c r="D69" s="2294"/>
      <c r="E69" s="2294"/>
      <c r="F69" s="2295"/>
      <c r="G69" s="2296">
        <v>3.5</v>
      </c>
      <c r="H69" s="2297">
        <f>G69*30</f>
        <v>105</v>
      </c>
      <c r="I69" s="2298">
        <f>J69+K69+L69</f>
        <v>60</v>
      </c>
      <c r="J69" s="2020">
        <v>30</v>
      </c>
      <c r="K69" s="2020">
        <v>30</v>
      </c>
      <c r="L69" s="2020"/>
      <c r="M69" s="2201">
        <f>H69-I69</f>
        <v>45</v>
      </c>
      <c r="N69" s="2299"/>
      <c r="O69" s="2300"/>
      <c r="P69" s="2301"/>
      <c r="Q69" s="2302">
        <v>4</v>
      </c>
      <c r="R69" s="2300"/>
      <c r="S69" s="2301"/>
      <c r="T69" s="2302"/>
      <c r="U69" s="2300"/>
      <c r="V69" s="2301"/>
      <c r="W69" s="2302"/>
      <c r="X69" s="2300"/>
      <c r="Y69" s="2303"/>
      <c r="Z69" s="1208"/>
      <c r="AA69" s="1207">
        <v>2</v>
      </c>
      <c r="AB69" s="1207"/>
      <c r="AC69" s="1214">
        <f t="shared" si="15"/>
        <v>0.5714285714285714</v>
      </c>
      <c r="AD69" s="1207"/>
      <c r="AE69" s="1207"/>
      <c r="AF69" s="1207"/>
      <c r="AG69" s="1207"/>
      <c r="AH69" s="1207"/>
      <c r="AI69" s="1207"/>
      <c r="AJ69" s="1207"/>
      <c r="AK69" s="1207">
        <v>2</v>
      </c>
      <c r="AL69" s="1202"/>
      <c r="AM69" s="1202"/>
      <c r="AN69" s="1202"/>
      <c r="AO69" s="1202"/>
      <c r="AP69" s="1202"/>
      <c r="AQ69" s="1202"/>
      <c r="AR69" s="1202"/>
      <c r="AS69" s="1202"/>
      <c r="AT69" s="1202"/>
      <c r="AU69" s="1202"/>
      <c r="AV69" s="1202"/>
      <c r="AW69" s="1202"/>
    </row>
    <row r="70" spans="1:49" ht="35.25" customHeight="1">
      <c r="A70" s="2033" t="s">
        <v>211</v>
      </c>
      <c r="B70" s="2292" t="s">
        <v>121</v>
      </c>
      <c r="C70" s="2288"/>
      <c r="D70" s="2035" t="s">
        <v>494</v>
      </c>
      <c r="E70" s="2035"/>
      <c r="F70" s="2007"/>
      <c r="G70" s="2235">
        <v>3</v>
      </c>
      <c r="H70" s="2279">
        <f t="shared" si="16"/>
        <v>90</v>
      </c>
      <c r="I70" s="2264">
        <f aca="true" t="shared" si="17" ref="I70:I105">J70+K70+L70</f>
        <v>36</v>
      </c>
      <c r="J70" s="2291">
        <v>18</v>
      </c>
      <c r="K70" s="2059">
        <v>18</v>
      </c>
      <c r="L70" s="2059"/>
      <c r="M70" s="2060">
        <f aca="true" t="shared" si="18" ref="M70:M105">H70-I70</f>
        <v>54</v>
      </c>
      <c r="N70" s="2289"/>
      <c r="O70" s="2035"/>
      <c r="P70" s="2215"/>
      <c r="Q70" s="2046"/>
      <c r="R70" s="2035"/>
      <c r="S70" s="2044"/>
      <c r="T70" s="2046"/>
      <c r="U70" s="2035">
        <v>4</v>
      </c>
      <c r="V70" s="2044"/>
      <c r="W70" s="2046"/>
      <c r="X70" s="2035"/>
      <c r="Y70" s="2044"/>
      <c r="Z70" s="1207"/>
      <c r="AA70" s="1207">
        <v>3</v>
      </c>
      <c r="AB70" s="1207"/>
      <c r="AC70" s="1214">
        <f t="shared" si="15"/>
        <v>0.4</v>
      </c>
      <c r="AD70" s="2290"/>
      <c r="AE70" s="1207"/>
      <c r="AF70" s="1207"/>
      <c r="AG70" s="1207"/>
      <c r="AH70" s="1207"/>
      <c r="AI70" s="1207"/>
      <c r="AJ70" s="1207"/>
      <c r="AK70" s="1207">
        <v>3</v>
      </c>
      <c r="AL70" s="1202"/>
      <c r="AM70" s="1202"/>
      <c r="AN70" s="1202"/>
      <c r="AO70" s="1202"/>
      <c r="AP70" s="1202"/>
      <c r="AQ70" s="1202"/>
      <c r="AR70" s="1202"/>
      <c r="AS70" s="1202"/>
      <c r="AT70" s="3063" t="s">
        <v>522</v>
      </c>
      <c r="AU70" s="3063"/>
      <c r="AV70" s="1221">
        <v>1</v>
      </c>
      <c r="AW70" s="1202"/>
    </row>
    <row r="71" spans="1:49" ht="18.75">
      <c r="A71" s="2033" t="s">
        <v>208</v>
      </c>
      <c r="B71" s="2224" t="s">
        <v>589</v>
      </c>
      <c r="C71" s="2288"/>
      <c r="D71" s="2035">
        <v>3</v>
      </c>
      <c r="E71" s="2035"/>
      <c r="F71" s="2007"/>
      <c r="G71" s="2235">
        <v>3</v>
      </c>
      <c r="H71" s="2279">
        <f t="shared" si="16"/>
        <v>90</v>
      </c>
      <c r="I71" s="2264">
        <v>45</v>
      </c>
      <c r="J71" s="2281">
        <v>15</v>
      </c>
      <c r="K71" s="2281">
        <v>30</v>
      </c>
      <c r="L71" s="2059"/>
      <c r="M71" s="2060">
        <f t="shared" si="18"/>
        <v>45</v>
      </c>
      <c r="N71" s="2289"/>
      <c r="O71" s="2035"/>
      <c r="P71" s="2215"/>
      <c r="Q71" s="2046">
        <v>3</v>
      </c>
      <c r="R71" s="2035"/>
      <c r="S71" s="2044"/>
      <c r="T71" s="2046"/>
      <c r="U71" s="2035"/>
      <c r="V71" s="2044"/>
      <c r="W71" s="2046"/>
      <c r="X71" s="2035"/>
      <c r="Y71" s="2044"/>
      <c r="Z71" s="1207"/>
      <c r="AA71" s="1207"/>
      <c r="AB71" s="1207"/>
      <c r="AC71" s="1207"/>
      <c r="AD71" s="1207"/>
      <c r="AE71" s="1207"/>
      <c r="AF71" s="1207"/>
      <c r="AG71" s="1207"/>
      <c r="AH71" s="1207"/>
      <c r="AI71" s="1207"/>
      <c r="AJ71" s="1207"/>
      <c r="AK71" s="1207">
        <v>2</v>
      </c>
      <c r="AL71" s="1202"/>
      <c r="AM71" s="1202"/>
      <c r="AN71" s="1202"/>
      <c r="AO71" s="1202"/>
      <c r="AP71" s="1202"/>
      <c r="AQ71" s="1202"/>
      <c r="AR71" s="1202"/>
      <c r="AS71" s="1202"/>
      <c r="AT71" s="1202"/>
      <c r="AU71" s="1202"/>
      <c r="AV71" s="1202"/>
      <c r="AW71" s="1202"/>
    </row>
    <row r="72" spans="1:49" ht="45" customHeight="1">
      <c r="A72" s="2033" t="s">
        <v>212</v>
      </c>
      <c r="B72" s="2224" t="s">
        <v>123</v>
      </c>
      <c r="C72" s="2304" t="s">
        <v>493</v>
      </c>
      <c r="D72" s="2035"/>
      <c r="E72" s="2035"/>
      <c r="F72" s="2210"/>
      <c r="G72" s="2235">
        <v>3</v>
      </c>
      <c r="H72" s="2279">
        <f t="shared" si="16"/>
        <v>90</v>
      </c>
      <c r="I72" s="2264">
        <f t="shared" si="17"/>
        <v>54</v>
      </c>
      <c r="J72" s="2035">
        <v>27</v>
      </c>
      <c r="K72" s="2035">
        <v>27</v>
      </c>
      <c r="L72" s="2035"/>
      <c r="M72" s="2044">
        <f t="shared" si="18"/>
        <v>36</v>
      </c>
      <c r="N72" s="2214"/>
      <c r="O72" s="2035"/>
      <c r="P72" s="2215"/>
      <c r="Q72" s="2046"/>
      <c r="R72" s="2035"/>
      <c r="S72" s="2044">
        <v>6</v>
      </c>
      <c r="T72" s="2046"/>
      <c r="U72" s="2035"/>
      <c r="V72" s="2044"/>
      <c r="W72" s="2046"/>
      <c r="X72" s="2035"/>
      <c r="Y72" s="2044"/>
      <c r="Z72" s="1209"/>
      <c r="AA72" s="1207">
        <v>2</v>
      </c>
      <c r="AB72" s="1207"/>
      <c r="AC72" s="1214">
        <f>I72/H72</f>
        <v>0.6</v>
      </c>
      <c r="AD72" s="1207"/>
      <c r="AE72" s="1207"/>
      <c r="AF72" s="1207"/>
      <c r="AG72" s="1207"/>
      <c r="AH72" s="1207"/>
      <c r="AI72" s="1207"/>
      <c r="AJ72" s="1207"/>
      <c r="AK72" s="1207">
        <v>2</v>
      </c>
      <c r="AL72" s="1202"/>
      <c r="AM72" s="1202"/>
      <c r="AN72" s="1202"/>
      <c r="AO72" s="1202"/>
      <c r="AP72" s="1202"/>
      <c r="AQ72" s="1202"/>
      <c r="AR72" s="1202"/>
      <c r="AS72" s="1202"/>
      <c r="AT72" s="3063" t="s">
        <v>523</v>
      </c>
      <c r="AU72" s="3063"/>
      <c r="AV72" s="1221">
        <v>1</v>
      </c>
      <c r="AW72" s="1202"/>
    </row>
    <row r="73" spans="1:49" ht="39" customHeight="1">
      <c r="A73" s="2033" t="s">
        <v>213</v>
      </c>
      <c r="B73" s="2305" t="s">
        <v>334</v>
      </c>
      <c r="C73" s="2288"/>
      <c r="D73" s="2035"/>
      <c r="E73" s="2035"/>
      <c r="F73" s="2007"/>
      <c r="G73" s="2235">
        <v>3</v>
      </c>
      <c r="H73" s="2279">
        <f>G73*30</f>
        <v>90</v>
      </c>
      <c r="I73" s="2264">
        <f>J73+K73+L73</f>
        <v>54</v>
      </c>
      <c r="J73" s="2059">
        <f>SUM(J74:J75)</f>
        <v>27</v>
      </c>
      <c r="K73" s="2059">
        <f>SUM(K74:K75)</f>
        <v>27</v>
      </c>
      <c r="L73" s="2059"/>
      <c r="M73" s="2060">
        <f t="shared" si="18"/>
        <v>36</v>
      </c>
      <c r="N73" s="2289"/>
      <c r="O73" s="2035"/>
      <c r="P73" s="2215"/>
      <c r="Q73" s="2046"/>
      <c r="R73" s="2035"/>
      <c r="S73" s="2044"/>
      <c r="T73" s="2046"/>
      <c r="U73" s="2035"/>
      <c r="V73" s="2044"/>
      <c r="W73" s="2046"/>
      <c r="X73" s="2035"/>
      <c r="Y73" s="2044"/>
      <c r="Z73" s="1207"/>
      <c r="AA73" s="1207"/>
      <c r="AB73" s="1207"/>
      <c r="AC73" s="1207"/>
      <c r="AD73" s="1207"/>
      <c r="AE73" s="1207"/>
      <c r="AF73" s="1207"/>
      <c r="AG73" s="1207"/>
      <c r="AH73" s="1207"/>
      <c r="AI73" s="1207"/>
      <c r="AJ73" s="1207"/>
      <c r="AK73" s="1207"/>
      <c r="AL73" s="1202"/>
      <c r="AM73" s="1202"/>
      <c r="AN73" s="1202"/>
      <c r="AO73" s="1202"/>
      <c r="AP73" s="1202"/>
      <c r="AQ73" s="1202"/>
      <c r="AR73" s="1202"/>
      <c r="AS73" s="1202"/>
      <c r="AT73" s="3063" t="s">
        <v>524</v>
      </c>
      <c r="AU73" s="3063"/>
      <c r="AV73" s="1221">
        <v>1</v>
      </c>
      <c r="AW73" s="1202"/>
    </row>
    <row r="74" spans="1:49" ht="18.75">
      <c r="A74" s="2033" t="s">
        <v>336</v>
      </c>
      <c r="B74" s="2208" t="s">
        <v>335</v>
      </c>
      <c r="C74" s="2288"/>
      <c r="D74" s="2035"/>
      <c r="E74" s="2035"/>
      <c r="F74" s="2007"/>
      <c r="G74" s="2229">
        <v>1.5</v>
      </c>
      <c r="H74" s="2279">
        <f>G74*30</f>
        <v>45</v>
      </c>
      <c r="I74" s="2264">
        <f>J74+K74+L74</f>
        <v>27</v>
      </c>
      <c r="J74" s="2065">
        <v>18</v>
      </c>
      <c r="K74" s="2035">
        <v>9</v>
      </c>
      <c r="L74" s="2035"/>
      <c r="M74" s="2044">
        <f t="shared" si="18"/>
        <v>18</v>
      </c>
      <c r="N74" s="2289"/>
      <c r="O74" s="2035"/>
      <c r="P74" s="2215"/>
      <c r="Q74" s="2046"/>
      <c r="R74" s="2035">
        <v>3</v>
      </c>
      <c r="S74" s="2044"/>
      <c r="T74" s="2046"/>
      <c r="U74" s="2035"/>
      <c r="V74" s="2044"/>
      <c r="W74" s="2046"/>
      <c r="X74" s="2035"/>
      <c r="Y74" s="2044"/>
      <c r="Z74" s="1207"/>
      <c r="AA74" s="1207">
        <v>2</v>
      </c>
      <c r="AB74" s="1207"/>
      <c r="AC74" s="1214">
        <f>I74/H74</f>
        <v>0.6</v>
      </c>
      <c r="AD74" s="1207"/>
      <c r="AE74" s="1207"/>
      <c r="AF74" s="1207"/>
      <c r="AG74" s="1207"/>
      <c r="AH74" s="1207"/>
      <c r="AI74" s="1207"/>
      <c r="AJ74" s="1207"/>
      <c r="AK74" s="1207">
        <v>2</v>
      </c>
      <c r="AL74" s="1202"/>
      <c r="AM74" s="1202"/>
      <c r="AN74" s="1202"/>
      <c r="AO74" s="1202"/>
      <c r="AP74" s="1202"/>
      <c r="AQ74" s="1202"/>
      <c r="AR74" s="1202"/>
      <c r="AS74" s="1202"/>
      <c r="AT74" s="1202"/>
      <c r="AU74" s="1202"/>
      <c r="AV74" s="1202"/>
      <c r="AW74" s="1202"/>
    </row>
    <row r="75" spans="1:49" ht="18.75">
      <c r="A75" s="2033" t="s">
        <v>337</v>
      </c>
      <c r="B75" s="2306" t="s">
        <v>335</v>
      </c>
      <c r="C75" s="2288" t="s">
        <v>493</v>
      </c>
      <c r="D75" s="2035"/>
      <c r="E75" s="2035"/>
      <c r="F75" s="2007"/>
      <c r="G75" s="2229">
        <v>1.5</v>
      </c>
      <c r="H75" s="2279">
        <f>G75*30</f>
        <v>45</v>
      </c>
      <c r="I75" s="2264">
        <f>J75+K75+L75</f>
        <v>27</v>
      </c>
      <c r="J75" s="2065">
        <v>9</v>
      </c>
      <c r="K75" s="2035">
        <v>18</v>
      </c>
      <c r="L75" s="2035"/>
      <c r="M75" s="2044">
        <f t="shared" si="18"/>
        <v>18</v>
      </c>
      <c r="N75" s="2289"/>
      <c r="O75" s="2035"/>
      <c r="P75" s="2215"/>
      <c r="Q75" s="2046"/>
      <c r="R75" s="2035"/>
      <c r="S75" s="2044">
        <v>3</v>
      </c>
      <c r="T75" s="2046"/>
      <c r="U75" s="2035"/>
      <c r="V75" s="2044"/>
      <c r="W75" s="2046"/>
      <c r="X75" s="2035"/>
      <c r="Y75" s="2044"/>
      <c r="Z75" s="1207"/>
      <c r="AA75" s="1207">
        <v>2</v>
      </c>
      <c r="AB75" s="1207"/>
      <c r="AC75" s="1214">
        <f>I75/H75</f>
        <v>0.6</v>
      </c>
      <c r="AD75" s="1207"/>
      <c r="AE75" s="1207"/>
      <c r="AF75" s="1207"/>
      <c r="AG75" s="1207"/>
      <c r="AH75" s="1207"/>
      <c r="AI75" s="1207"/>
      <c r="AJ75" s="1207"/>
      <c r="AK75" s="1207">
        <v>2</v>
      </c>
      <c r="AL75" s="1202"/>
      <c r="AM75" s="1202"/>
      <c r="AN75" s="1202"/>
      <c r="AO75" s="1202"/>
      <c r="AP75" s="1202"/>
      <c r="AQ75" s="1202"/>
      <c r="AR75" s="1202"/>
      <c r="AS75" s="1202"/>
      <c r="AT75" s="1202"/>
      <c r="AU75" s="1202"/>
      <c r="AV75" s="2307"/>
      <c r="AW75" s="1202"/>
    </row>
    <row r="76" spans="1:49" ht="31.5">
      <c r="A76" s="2033" t="s">
        <v>214</v>
      </c>
      <c r="B76" s="2224" t="s">
        <v>124</v>
      </c>
      <c r="C76" s="2288"/>
      <c r="D76" s="2035" t="s">
        <v>496</v>
      </c>
      <c r="E76" s="2035"/>
      <c r="F76" s="2007"/>
      <c r="G76" s="2235">
        <v>3</v>
      </c>
      <c r="H76" s="2279">
        <f t="shared" si="16"/>
        <v>90</v>
      </c>
      <c r="I76" s="2264">
        <f t="shared" si="17"/>
        <v>45</v>
      </c>
      <c r="J76" s="2291">
        <v>18</v>
      </c>
      <c r="K76" s="2059">
        <v>27</v>
      </c>
      <c r="L76" s="2059"/>
      <c r="M76" s="2060">
        <f t="shared" si="18"/>
        <v>45</v>
      </c>
      <c r="N76" s="2289"/>
      <c r="O76" s="2035"/>
      <c r="P76" s="2215"/>
      <c r="Q76" s="2046"/>
      <c r="R76" s="2035"/>
      <c r="S76" s="2044"/>
      <c r="T76" s="2046"/>
      <c r="U76" s="2035"/>
      <c r="V76" s="2044"/>
      <c r="W76" s="2046"/>
      <c r="X76" s="2035">
        <v>5</v>
      </c>
      <c r="Y76" s="2044"/>
      <c r="Z76" s="1207"/>
      <c r="AA76" s="1207">
        <v>4</v>
      </c>
      <c r="AB76" s="1207"/>
      <c r="AC76" s="1214">
        <f>I76/H76</f>
        <v>0.5</v>
      </c>
      <c r="AD76" s="1207"/>
      <c r="AE76" s="1207"/>
      <c r="AF76" s="1207"/>
      <c r="AG76" s="1207"/>
      <c r="AH76" s="1207"/>
      <c r="AI76" s="1207"/>
      <c r="AJ76" s="1207"/>
      <c r="AK76" s="1207">
        <v>4</v>
      </c>
      <c r="AL76" s="1202"/>
      <c r="AM76" s="1202"/>
      <c r="AN76" s="1202"/>
      <c r="AO76" s="1202"/>
      <c r="AP76" s="1202"/>
      <c r="AQ76" s="1202"/>
      <c r="AR76" s="1202"/>
      <c r="AS76" s="1202"/>
      <c r="AT76" s="1202"/>
      <c r="AU76" s="1202"/>
      <c r="AV76" s="1202"/>
      <c r="AW76" s="1202"/>
    </row>
    <row r="77" spans="1:49" ht="30" customHeight="1">
      <c r="A77" s="2033" t="s">
        <v>254</v>
      </c>
      <c r="B77" s="2224" t="s">
        <v>255</v>
      </c>
      <c r="C77" s="2288"/>
      <c r="D77" s="2035"/>
      <c r="E77" s="2035"/>
      <c r="F77" s="2007"/>
      <c r="G77" s="2235">
        <v>6</v>
      </c>
      <c r="H77" s="2279">
        <f>G77*30</f>
        <v>180</v>
      </c>
      <c r="I77" s="2264">
        <f>J77+K77+L77</f>
        <v>78</v>
      </c>
      <c r="J77" s="2059">
        <f>SUM(J78:J79)</f>
        <v>30</v>
      </c>
      <c r="K77" s="2059">
        <f>SUM(K78:K79)</f>
        <v>30</v>
      </c>
      <c r="L77" s="2059">
        <f>SUM(L78:L79)</f>
        <v>18</v>
      </c>
      <c r="M77" s="2060">
        <f t="shared" si="18"/>
        <v>102</v>
      </c>
      <c r="N77" s="2289"/>
      <c r="O77" s="2035"/>
      <c r="P77" s="2215"/>
      <c r="Q77" s="2046"/>
      <c r="R77" s="2035"/>
      <c r="S77" s="2044"/>
      <c r="T77" s="2046"/>
      <c r="U77" s="2035"/>
      <c r="V77" s="2044"/>
      <c r="W77" s="2046"/>
      <c r="X77" s="2035"/>
      <c r="Y77" s="2044"/>
      <c r="Z77" s="1207"/>
      <c r="AA77" s="1207"/>
      <c r="AB77" s="1207"/>
      <c r="AC77" s="1207"/>
      <c r="AD77" s="1207"/>
      <c r="AE77" s="1207"/>
      <c r="AF77" s="1207"/>
      <c r="AG77" s="1207"/>
      <c r="AH77" s="1207"/>
      <c r="AI77" s="1207"/>
      <c r="AJ77" s="1207"/>
      <c r="AK77" s="1207"/>
      <c r="AL77" s="1202"/>
      <c r="AM77" s="1202"/>
      <c r="AN77" s="1202"/>
      <c r="AO77" s="1202"/>
      <c r="AP77" s="1202"/>
      <c r="AQ77" s="1202"/>
      <c r="AR77" s="1202"/>
      <c r="AS77" s="1202"/>
      <c r="AT77" s="1202"/>
      <c r="AU77" s="1202"/>
      <c r="AV77" s="1202"/>
      <c r="AW77" s="1202"/>
    </row>
    <row r="78" spans="1:49" ht="31.5">
      <c r="A78" s="2033" t="s">
        <v>215</v>
      </c>
      <c r="B78" s="2224" t="s">
        <v>125</v>
      </c>
      <c r="C78" s="2288">
        <v>7</v>
      </c>
      <c r="D78" s="2035"/>
      <c r="E78" s="2035"/>
      <c r="F78" s="2007"/>
      <c r="G78" s="2235">
        <v>5</v>
      </c>
      <c r="H78" s="2279">
        <f t="shared" si="16"/>
        <v>150</v>
      </c>
      <c r="I78" s="2264">
        <f t="shared" si="17"/>
        <v>60</v>
      </c>
      <c r="J78" s="2291">
        <v>30</v>
      </c>
      <c r="K78" s="2059">
        <v>30</v>
      </c>
      <c r="L78" s="2059"/>
      <c r="M78" s="2060">
        <f t="shared" si="18"/>
        <v>90</v>
      </c>
      <c r="N78" s="2289"/>
      <c r="O78" s="2035"/>
      <c r="P78" s="2215"/>
      <c r="Q78" s="2046"/>
      <c r="R78" s="2035"/>
      <c r="S78" s="2044"/>
      <c r="T78" s="2046"/>
      <c r="U78" s="2035"/>
      <c r="V78" s="2044"/>
      <c r="W78" s="2046">
        <v>4</v>
      </c>
      <c r="X78" s="2035"/>
      <c r="Y78" s="2044"/>
      <c r="Z78" s="1207"/>
      <c r="AA78" s="1207">
        <v>4</v>
      </c>
      <c r="AB78" s="1207"/>
      <c r="AC78" s="1214">
        <f>I78/H78</f>
        <v>0.4</v>
      </c>
      <c r="AD78" s="1207"/>
      <c r="AE78" s="1207"/>
      <c r="AF78" s="1207"/>
      <c r="AG78" s="1207"/>
      <c r="AH78" s="1207"/>
      <c r="AI78" s="1207"/>
      <c r="AJ78" s="1207"/>
      <c r="AK78" s="1207">
        <v>4</v>
      </c>
      <c r="AL78" s="1202"/>
      <c r="AM78" s="1202"/>
      <c r="AN78" s="1202"/>
      <c r="AO78" s="1202"/>
      <c r="AP78" s="1202"/>
      <c r="AQ78" s="1202"/>
      <c r="AR78" s="1202"/>
      <c r="AS78" s="1202"/>
      <c r="AT78" s="3083" t="s">
        <v>525</v>
      </c>
      <c r="AU78" s="3083"/>
      <c r="AV78" s="1221">
        <v>1.5</v>
      </c>
      <c r="AW78" s="1202"/>
    </row>
    <row r="79" spans="1:49" ht="43.5" customHeight="1">
      <c r="A79" s="2033" t="s">
        <v>216</v>
      </c>
      <c r="B79" s="2251" t="s">
        <v>126</v>
      </c>
      <c r="C79" s="2043"/>
      <c r="D79" s="2308"/>
      <c r="E79" s="2308" t="s">
        <v>496</v>
      </c>
      <c r="F79" s="2309"/>
      <c r="G79" s="2235">
        <v>1</v>
      </c>
      <c r="H79" s="2310">
        <f t="shared" si="16"/>
        <v>30</v>
      </c>
      <c r="I79" s="2311">
        <f t="shared" si="17"/>
        <v>18</v>
      </c>
      <c r="J79" s="2312"/>
      <c r="K79" s="2313"/>
      <c r="L79" s="2313">
        <v>18</v>
      </c>
      <c r="M79" s="2314">
        <f t="shared" si="18"/>
        <v>12</v>
      </c>
      <c r="N79" s="2289"/>
      <c r="O79" s="2308"/>
      <c r="P79" s="2315"/>
      <c r="Q79" s="2046"/>
      <c r="R79" s="2308"/>
      <c r="S79" s="2259"/>
      <c r="T79" s="2046"/>
      <c r="U79" s="2308"/>
      <c r="V79" s="2259"/>
      <c r="W79" s="2046"/>
      <c r="X79" s="2308">
        <v>2</v>
      </c>
      <c r="Y79" s="2259"/>
      <c r="Z79" s="1207"/>
      <c r="AA79" s="1207">
        <v>4</v>
      </c>
      <c r="AB79" s="1207"/>
      <c r="AC79" s="1214">
        <f>I79/H79</f>
        <v>0.6</v>
      </c>
      <c r="AD79" s="1207"/>
      <c r="AE79" s="1207"/>
      <c r="AF79" s="1207"/>
      <c r="AG79" s="1207"/>
      <c r="AH79" s="1207"/>
      <c r="AI79" s="1207"/>
      <c r="AJ79" s="1207"/>
      <c r="AK79" s="1207">
        <v>4</v>
      </c>
      <c r="AL79" s="2263"/>
      <c r="AM79" s="2263"/>
      <c r="AN79" s="2263"/>
      <c r="AO79" s="2263"/>
      <c r="AP79" s="2263"/>
      <c r="AQ79" s="2263"/>
      <c r="AR79" s="2263"/>
      <c r="AS79" s="2263"/>
      <c r="AT79" s="3084"/>
      <c r="AU79" s="3084"/>
      <c r="AV79" s="2316">
        <v>1</v>
      </c>
      <c r="AW79" s="2263"/>
    </row>
    <row r="80" spans="1:49" ht="26.25" customHeight="1">
      <c r="A80" s="2033" t="s">
        <v>217</v>
      </c>
      <c r="B80" s="2224" t="s">
        <v>89</v>
      </c>
      <c r="C80" s="2288"/>
      <c r="D80" s="2035"/>
      <c r="E80" s="2035"/>
      <c r="F80" s="2007"/>
      <c r="G80" s="2235">
        <v>5.5</v>
      </c>
      <c r="H80" s="2279">
        <f t="shared" si="16"/>
        <v>165</v>
      </c>
      <c r="I80" s="2264">
        <f t="shared" si="17"/>
        <v>102</v>
      </c>
      <c r="J80" s="2059">
        <f>SUM(J81:J82)</f>
        <v>51</v>
      </c>
      <c r="K80" s="2059">
        <f>SUM(K81:K82)</f>
        <v>51</v>
      </c>
      <c r="L80" s="2059"/>
      <c r="M80" s="2060">
        <f t="shared" si="18"/>
        <v>63</v>
      </c>
      <c r="N80" s="2289"/>
      <c r="O80" s="2035"/>
      <c r="P80" s="2215"/>
      <c r="Q80" s="2046"/>
      <c r="R80" s="2035"/>
      <c r="S80" s="2044"/>
      <c r="T80" s="2046"/>
      <c r="U80" s="2035"/>
      <c r="V80" s="2044"/>
      <c r="W80" s="2046"/>
      <c r="X80" s="2035"/>
      <c r="Y80" s="2044"/>
      <c r="Z80" s="1207"/>
      <c r="AA80" s="1207"/>
      <c r="AB80" s="1207"/>
      <c r="AC80" s="1207"/>
      <c r="AD80" s="1207"/>
      <c r="AE80" s="1207"/>
      <c r="AF80" s="1207"/>
      <c r="AG80" s="1207"/>
      <c r="AH80" s="1207"/>
      <c r="AI80" s="1207"/>
      <c r="AJ80" s="1207"/>
      <c r="AK80" s="1207"/>
      <c r="AL80" s="1202"/>
      <c r="AM80" s="1202"/>
      <c r="AN80" s="1202"/>
      <c r="AO80" s="1202"/>
      <c r="AP80" s="1202"/>
      <c r="AQ80" s="1202"/>
      <c r="AR80" s="1202"/>
      <c r="AS80" s="1202"/>
      <c r="AT80" s="3063" t="s">
        <v>526</v>
      </c>
      <c r="AU80" s="3063"/>
      <c r="AV80" s="1221">
        <v>2</v>
      </c>
      <c r="AW80" s="1202"/>
    </row>
    <row r="81" spans="1:49" ht="18.75">
      <c r="A81" s="2033" t="s">
        <v>218</v>
      </c>
      <c r="B81" s="2208" t="s">
        <v>302</v>
      </c>
      <c r="C81" s="2288"/>
      <c r="D81" s="2035"/>
      <c r="E81" s="2035"/>
      <c r="F81" s="2007"/>
      <c r="G81" s="2229">
        <v>3</v>
      </c>
      <c r="H81" s="2279">
        <f t="shared" si="16"/>
        <v>90</v>
      </c>
      <c r="I81" s="2264">
        <f t="shared" si="17"/>
        <v>54</v>
      </c>
      <c r="J81" s="2065">
        <v>27</v>
      </c>
      <c r="K81" s="2035">
        <v>27</v>
      </c>
      <c r="L81" s="2035"/>
      <c r="M81" s="2044">
        <f t="shared" si="18"/>
        <v>36</v>
      </c>
      <c r="N81" s="2289"/>
      <c r="O81" s="2035"/>
      <c r="P81" s="2215"/>
      <c r="Q81" s="2046"/>
      <c r="R81" s="2035"/>
      <c r="S81" s="2044"/>
      <c r="T81" s="2046"/>
      <c r="U81" s="2035"/>
      <c r="V81" s="2044"/>
      <c r="W81" s="2046"/>
      <c r="X81" s="2035">
        <v>6</v>
      </c>
      <c r="Y81" s="2044"/>
      <c r="Z81" s="1207"/>
      <c r="AA81" s="1207">
        <v>4</v>
      </c>
      <c r="AB81" s="1207"/>
      <c r="AC81" s="1214">
        <f>I81/H81</f>
        <v>0.6</v>
      </c>
      <c r="AD81" s="1207"/>
      <c r="AE81" s="1207"/>
      <c r="AF81" s="1207"/>
      <c r="AG81" s="1207"/>
      <c r="AH81" s="1207"/>
      <c r="AI81" s="1207"/>
      <c r="AJ81" s="1207"/>
      <c r="AK81" s="1207">
        <v>4</v>
      </c>
      <c r="AL81" s="1202"/>
      <c r="AM81" s="1202"/>
      <c r="AN81" s="1202"/>
      <c r="AO81" s="1202"/>
      <c r="AP81" s="1202"/>
      <c r="AQ81" s="1202"/>
      <c r="AR81" s="1202"/>
      <c r="AS81" s="1202"/>
      <c r="AT81" s="1202"/>
      <c r="AU81" s="1202"/>
      <c r="AV81" s="1202"/>
      <c r="AW81" s="1202"/>
    </row>
    <row r="82" spans="1:49" ht="18.75">
      <c r="A82" s="2033" t="s">
        <v>219</v>
      </c>
      <c r="B82" s="2208" t="s">
        <v>303</v>
      </c>
      <c r="C82" s="2288" t="s">
        <v>497</v>
      </c>
      <c r="D82" s="2035"/>
      <c r="E82" s="2035"/>
      <c r="F82" s="2007"/>
      <c r="G82" s="2229">
        <v>2.5</v>
      </c>
      <c r="H82" s="2279">
        <f t="shared" si="16"/>
        <v>75</v>
      </c>
      <c r="I82" s="2264">
        <f t="shared" si="17"/>
        <v>48</v>
      </c>
      <c r="J82" s="2065">
        <v>24</v>
      </c>
      <c r="K82" s="2035">
        <v>24</v>
      </c>
      <c r="L82" s="2035"/>
      <c r="M82" s="2044">
        <f t="shared" si="18"/>
        <v>27</v>
      </c>
      <c r="N82" s="2289"/>
      <c r="O82" s="2035"/>
      <c r="P82" s="2215"/>
      <c r="Q82" s="2046"/>
      <c r="R82" s="2035"/>
      <c r="S82" s="2044"/>
      <c r="T82" s="2046"/>
      <c r="U82" s="2035"/>
      <c r="V82" s="2044"/>
      <c r="W82" s="2046"/>
      <c r="X82" s="2035"/>
      <c r="Y82" s="2044">
        <v>6</v>
      </c>
      <c r="Z82" s="1207"/>
      <c r="AA82" s="1207">
        <v>4</v>
      </c>
      <c r="AB82" s="1207"/>
      <c r="AC82" s="1214">
        <f>I82/H82</f>
        <v>0.64</v>
      </c>
      <c r="AD82" s="1207"/>
      <c r="AE82" s="1207"/>
      <c r="AF82" s="1207"/>
      <c r="AG82" s="1207"/>
      <c r="AH82" s="1207"/>
      <c r="AI82" s="1207"/>
      <c r="AJ82" s="1207"/>
      <c r="AK82" s="1207">
        <v>4</v>
      </c>
      <c r="AL82" s="1202"/>
      <c r="AM82" s="1202"/>
      <c r="AN82" s="1202"/>
      <c r="AO82" s="1202"/>
      <c r="AP82" s="1202"/>
      <c r="AQ82" s="1202"/>
      <c r="AR82" s="1202"/>
      <c r="AS82" s="1202"/>
      <c r="AT82" s="1202"/>
      <c r="AU82" s="1202"/>
      <c r="AV82" s="1202"/>
      <c r="AW82" s="1202"/>
    </row>
    <row r="83" spans="1:49" ht="31.5">
      <c r="A83" s="2033" t="s">
        <v>220</v>
      </c>
      <c r="B83" s="2224" t="s">
        <v>90</v>
      </c>
      <c r="C83" s="2288"/>
      <c r="D83" s="2035"/>
      <c r="E83" s="2035"/>
      <c r="F83" s="2007"/>
      <c r="G83" s="2235">
        <v>5</v>
      </c>
      <c r="H83" s="2279">
        <f t="shared" si="16"/>
        <v>150</v>
      </c>
      <c r="I83" s="2264">
        <f t="shared" si="17"/>
        <v>81</v>
      </c>
      <c r="J83" s="2059">
        <f>SUM(J84:J85)</f>
        <v>36</v>
      </c>
      <c r="K83" s="2059">
        <f>SUM(K84:K85)</f>
        <v>45</v>
      </c>
      <c r="L83" s="2059"/>
      <c r="M83" s="2060">
        <f t="shared" si="18"/>
        <v>69</v>
      </c>
      <c r="N83" s="2289"/>
      <c r="O83" s="2035"/>
      <c r="P83" s="2215"/>
      <c r="Q83" s="2046"/>
      <c r="R83" s="2035"/>
      <c r="S83" s="2044"/>
      <c r="T83" s="2046"/>
      <c r="U83" s="2035"/>
      <c r="V83" s="2044"/>
      <c r="W83" s="2046"/>
      <c r="X83" s="2035"/>
      <c r="Y83" s="2044"/>
      <c r="Z83" s="1207"/>
      <c r="AA83" s="1207"/>
      <c r="AB83" s="1207"/>
      <c r="AC83" s="1207"/>
      <c r="AD83" s="1207"/>
      <c r="AE83" s="1207"/>
      <c r="AF83" s="1207"/>
      <c r="AG83" s="1207"/>
      <c r="AH83" s="1207"/>
      <c r="AI83" s="1207"/>
      <c r="AJ83" s="1207"/>
      <c r="AK83" s="1207"/>
      <c r="AL83" s="1202"/>
      <c r="AM83" s="1202"/>
      <c r="AN83" s="1202"/>
      <c r="AO83" s="1202"/>
      <c r="AP83" s="1202"/>
      <c r="AQ83" s="1202"/>
      <c r="AR83" s="1202"/>
      <c r="AS83" s="1202"/>
      <c r="AT83" s="1202"/>
      <c r="AU83" s="1202"/>
      <c r="AV83" s="1202"/>
      <c r="AW83" s="1202"/>
    </row>
    <row r="84" spans="1:49" ht="18.75">
      <c r="A84" s="1222" t="s">
        <v>221</v>
      </c>
      <c r="B84" s="1816" t="s">
        <v>127</v>
      </c>
      <c r="C84" s="1454"/>
      <c r="D84" s="1243"/>
      <c r="E84" s="1243"/>
      <c r="F84" s="1424"/>
      <c r="G84" s="2229">
        <v>2</v>
      </c>
      <c r="H84" s="1794">
        <f t="shared" si="16"/>
        <v>60</v>
      </c>
      <c r="I84" s="1614">
        <f t="shared" si="17"/>
        <v>36</v>
      </c>
      <c r="J84" s="1474">
        <v>18</v>
      </c>
      <c r="K84" s="1243">
        <v>18</v>
      </c>
      <c r="L84" s="1243"/>
      <c r="M84" s="1231">
        <f t="shared" si="18"/>
        <v>24</v>
      </c>
      <c r="N84" s="2289"/>
      <c r="O84" s="1243">
        <v>4</v>
      </c>
      <c r="P84" s="1786"/>
      <c r="Q84" s="2046"/>
      <c r="R84" s="1243"/>
      <c r="S84" s="1231"/>
      <c r="T84" s="2046"/>
      <c r="U84" s="1243"/>
      <c r="V84" s="1231"/>
      <c r="W84" s="2046"/>
      <c r="X84" s="1243"/>
      <c r="Y84" s="1231"/>
      <c r="Z84" s="2317"/>
      <c r="AA84" s="2317">
        <v>1</v>
      </c>
      <c r="AB84" s="2317"/>
      <c r="AC84" s="1235">
        <f>I84/H84</f>
        <v>0.6</v>
      </c>
      <c r="AD84" s="2317"/>
      <c r="AE84" s="2317"/>
      <c r="AF84" s="2317"/>
      <c r="AG84" s="2317"/>
      <c r="AH84" s="2317"/>
      <c r="AI84" s="2317"/>
      <c r="AJ84" s="2317"/>
      <c r="AK84" s="2317">
        <v>1</v>
      </c>
      <c r="AL84" s="1236"/>
      <c r="AM84" s="1236"/>
      <c r="AN84" s="1236"/>
      <c r="AO84" s="1236"/>
      <c r="AP84" s="1236"/>
      <c r="AQ84" s="1236"/>
      <c r="AR84" s="1236"/>
      <c r="AS84" s="1236"/>
      <c r="AT84" s="1236"/>
      <c r="AU84" s="1236"/>
      <c r="AV84" s="1236"/>
      <c r="AW84" s="1236"/>
    </row>
    <row r="85" spans="1:49" ht="18.75">
      <c r="A85" s="1222" t="s">
        <v>222</v>
      </c>
      <c r="B85" s="1816" t="s">
        <v>127</v>
      </c>
      <c r="C85" s="1454" t="s">
        <v>491</v>
      </c>
      <c r="D85" s="1243"/>
      <c r="E85" s="1243"/>
      <c r="F85" s="1424"/>
      <c r="G85" s="2229">
        <v>3</v>
      </c>
      <c r="H85" s="1794">
        <f t="shared" si="16"/>
        <v>90</v>
      </c>
      <c r="I85" s="1614">
        <f t="shared" si="17"/>
        <v>45</v>
      </c>
      <c r="J85" s="1474">
        <v>18</v>
      </c>
      <c r="K85" s="1243">
        <v>27</v>
      </c>
      <c r="L85" s="1243"/>
      <c r="M85" s="1231">
        <f t="shared" si="18"/>
        <v>45</v>
      </c>
      <c r="N85" s="2289"/>
      <c r="O85" s="1243"/>
      <c r="P85" s="1786">
        <v>5</v>
      </c>
      <c r="Q85" s="2046"/>
      <c r="R85" s="1243"/>
      <c r="S85" s="1231"/>
      <c r="T85" s="2046"/>
      <c r="U85" s="1243"/>
      <c r="V85" s="1231"/>
      <c r="W85" s="2046"/>
      <c r="X85" s="1243"/>
      <c r="Y85" s="1231"/>
      <c r="Z85" s="2317"/>
      <c r="AA85" s="2317">
        <v>1</v>
      </c>
      <c r="AB85" s="2317"/>
      <c r="AC85" s="1235">
        <f>I85/H85</f>
        <v>0.5</v>
      </c>
      <c r="AD85" s="2317"/>
      <c r="AE85" s="2317"/>
      <c r="AF85" s="2317"/>
      <c r="AG85" s="2317"/>
      <c r="AH85" s="2317"/>
      <c r="AI85" s="2317"/>
      <c r="AJ85" s="2317"/>
      <c r="AK85" s="2317">
        <v>1</v>
      </c>
      <c r="AL85" s="1236"/>
      <c r="AM85" s="1236"/>
      <c r="AN85" s="1236"/>
      <c r="AO85" s="1236"/>
      <c r="AP85" s="1236"/>
      <c r="AQ85" s="1236"/>
      <c r="AR85" s="1236"/>
      <c r="AS85" s="1236"/>
      <c r="AT85" s="1236"/>
      <c r="AU85" s="1236"/>
      <c r="AV85" s="1236"/>
      <c r="AW85" s="1236"/>
    </row>
    <row r="86" spans="1:49" ht="18.75">
      <c r="A86" s="2033" t="s">
        <v>226</v>
      </c>
      <c r="B86" s="2224" t="s">
        <v>331</v>
      </c>
      <c r="C86" s="2318" t="s">
        <v>492</v>
      </c>
      <c r="D86" s="2035"/>
      <c r="E86" s="2035"/>
      <c r="F86" s="2007"/>
      <c r="G86" s="2235">
        <v>3</v>
      </c>
      <c r="H86" s="2279">
        <f t="shared" si="16"/>
        <v>90</v>
      </c>
      <c r="I86" s="2264">
        <f t="shared" si="17"/>
        <v>45</v>
      </c>
      <c r="J86" s="2319">
        <v>27</v>
      </c>
      <c r="K86" s="2320">
        <v>18</v>
      </c>
      <c r="L86" s="2059"/>
      <c r="M86" s="2060">
        <f t="shared" si="18"/>
        <v>45</v>
      </c>
      <c r="N86" s="2289"/>
      <c r="O86" s="2035"/>
      <c r="P86" s="2215"/>
      <c r="Q86" s="2046"/>
      <c r="R86" s="2112">
        <v>5</v>
      </c>
      <c r="S86" s="2044"/>
      <c r="T86" s="2046"/>
      <c r="U86" s="2035"/>
      <c r="V86" s="2044"/>
      <c r="W86" s="2046"/>
      <c r="X86" s="2035"/>
      <c r="Y86" s="2044"/>
      <c r="Z86" s="1207"/>
      <c r="AA86" s="1207">
        <v>2</v>
      </c>
      <c r="AB86" s="1207"/>
      <c r="AC86" s="1214">
        <f>I86/H86</f>
        <v>0.5</v>
      </c>
      <c r="AD86" s="1207"/>
      <c r="AE86" s="1207"/>
      <c r="AF86" s="1207"/>
      <c r="AG86" s="1207"/>
      <c r="AH86" s="1207"/>
      <c r="AI86" s="1207"/>
      <c r="AJ86" s="1207"/>
      <c r="AK86" s="1207">
        <v>2</v>
      </c>
      <c r="AL86" s="1202"/>
      <c r="AM86" s="1202"/>
      <c r="AN86" s="1202"/>
      <c r="AO86" s="1202"/>
      <c r="AP86" s="1202"/>
      <c r="AQ86" s="1202"/>
      <c r="AR86" s="1202"/>
      <c r="AS86" s="1202"/>
      <c r="AT86" s="1202"/>
      <c r="AU86" s="1202"/>
      <c r="AV86" s="1202"/>
      <c r="AW86" s="1202"/>
    </row>
    <row r="87" spans="1:49" ht="18.75">
      <c r="A87" s="2033" t="s">
        <v>256</v>
      </c>
      <c r="B87" s="2224" t="s">
        <v>257</v>
      </c>
      <c r="C87" s="2288"/>
      <c r="D87" s="2035"/>
      <c r="E87" s="2035"/>
      <c r="F87" s="2007"/>
      <c r="G87" s="2235">
        <v>4.5</v>
      </c>
      <c r="H87" s="2279">
        <f>G87*30</f>
        <v>135</v>
      </c>
      <c r="I87" s="2264">
        <f>J87+K87+L87</f>
        <v>78</v>
      </c>
      <c r="J87" s="2059">
        <f>SUM(J88:J89)</f>
        <v>30</v>
      </c>
      <c r="K87" s="2059">
        <f>SUM(K88:K89)</f>
        <v>30</v>
      </c>
      <c r="L87" s="2059">
        <f>SUM(L88:L89)</f>
        <v>18</v>
      </c>
      <c r="M87" s="2060">
        <f>H87-I87</f>
        <v>57</v>
      </c>
      <c r="N87" s="2289"/>
      <c r="O87" s="2035"/>
      <c r="P87" s="2215"/>
      <c r="Q87" s="2046"/>
      <c r="R87" s="2035"/>
      <c r="S87" s="2044"/>
      <c r="T87" s="2046"/>
      <c r="U87" s="2035"/>
      <c r="V87" s="2044"/>
      <c r="W87" s="2046"/>
      <c r="X87" s="2035"/>
      <c r="Y87" s="2044"/>
      <c r="Z87" s="1207"/>
      <c r="AA87" s="1207"/>
      <c r="AB87" s="1207"/>
      <c r="AC87" s="1207"/>
      <c r="AD87" s="1207"/>
      <c r="AE87" s="1207"/>
      <c r="AF87" s="1207"/>
      <c r="AG87" s="1207"/>
      <c r="AH87" s="1207"/>
      <c r="AI87" s="1207"/>
      <c r="AJ87" s="1207"/>
      <c r="AK87" s="1207"/>
      <c r="AL87" s="1202"/>
      <c r="AM87" s="1202"/>
      <c r="AN87" s="1202"/>
      <c r="AO87" s="1202"/>
      <c r="AP87" s="1202"/>
      <c r="AQ87" s="1202"/>
      <c r="AR87" s="1202"/>
      <c r="AS87" s="1202"/>
      <c r="AT87" s="1202"/>
      <c r="AU87" s="1202"/>
      <c r="AV87" s="1202"/>
      <c r="AW87" s="1202"/>
    </row>
    <row r="88" spans="1:49" ht="24" customHeight="1">
      <c r="A88" s="2033" t="s">
        <v>224</v>
      </c>
      <c r="B88" s="2224" t="s">
        <v>128</v>
      </c>
      <c r="C88" s="2288">
        <v>5</v>
      </c>
      <c r="D88" s="2035"/>
      <c r="E88" s="2035"/>
      <c r="F88" s="2007"/>
      <c r="G88" s="2235">
        <v>3.5</v>
      </c>
      <c r="H88" s="2279">
        <f t="shared" si="16"/>
        <v>105</v>
      </c>
      <c r="I88" s="2264">
        <f t="shared" si="17"/>
        <v>60</v>
      </c>
      <c r="J88" s="2291">
        <v>30</v>
      </c>
      <c r="K88" s="2059">
        <v>30</v>
      </c>
      <c r="L88" s="2059"/>
      <c r="M88" s="2060">
        <f t="shared" si="18"/>
        <v>45</v>
      </c>
      <c r="N88" s="2289"/>
      <c r="O88" s="2035"/>
      <c r="P88" s="2215"/>
      <c r="Q88" s="2046"/>
      <c r="R88" s="2035"/>
      <c r="S88" s="2044"/>
      <c r="T88" s="2046">
        <v>4</v>
      </c>
      <c r="U88" s="2035"/>
      <c r="V88" s="2044"/>
      <c r="W88" s="2046"/>
      <c r="X88" s="2035"/>
      <c r="Y88" s="2044"/>
      <c r="Z88" s="1207"/>
      <c r="AA88" s="1207">
        <v>3</v>
      </c>
      <c r="AB88" s="1207"/>
      <c r="AC88" s="1214">
        <f>I88/H88</f>
        <v>0.5714285714285714</v>
      </c>
      <c r="AD88" s="1207"/>
      <c r="AE88" s="1207"/>
      <c r="AF88" s="1207"/>
      <c r="AG88" s="1207"/>
      <c r="AH88" s="1207"/>
      <c r="AI88" s="1207"/>
      <c r="AJ88" s="1207"/>
      <c r="AK88" s="1207">
        <v>3</v>
      </c>
      <c r="AL88" s="1202"/>
      <c r="AM88" s="1202"/>
      <c r="AN88" s="1202"/>
      <c r="AO88" s="1202"/>
      <c r="AP88" s="1202"/>
      <c r="AQ88" s="1202"/>
      <c r="AR88" s="1202"/>
      <c r="AS88" s="1202"/>
      <c r="AT88" s="2966" t="s">
        <v>527</v>
      </c>
      <c r="AU88" s="2966"/>
      <c r="AV88" s="1221">
        <v>1.5</v>
      </c>
      <c r="AW88" s="1202"/>
    </row>
    <row r="89" spans="1:49" ht="27.75" customHeight="1">
      <c r="A89" s="2033" t="s">
        <v>225</v>
      </c>
      <c r="B89" s="2251" t="s">
        <v>129</v>
      </c>
      <c r="C89" s="2043"/>
      <c r="D89" s="2308"/>
      <c r="E89" s="2308" t="s">
        <v>494</v>
      </c>
      <c r="F89" s="2309"/>
      <c r="G89" s="2235">
        <v>1</v>
      </c>
      <c r="H89" s="2310">
        <f t="shared" si="16"/>
        <v>30</v>
      </c>
      <c r="I89" s="2311">
        <f t="shared" si="17"/>
        <v>18</v>
      </c>
      <c r="J89" s="2312"/>
      <c r="K89" s="2313"/>
      <c r="L89" s="2313">
        <v>18</v>
      </c>
      <c r="M89" s="2314">
        <f t="shared" si="18"/>
        <v>12</v>
      </c>
      <c r="N89" s="2289"/>
      <c r="O89" s="2308"/>
      <c r="P89" s="2315"/>
      <c r="Q89" s="2046"/>
      <c r="R89" s="2308"/>
      <c r="S89" s="2259"/>
      <c r="T89" s="2046"/>
      <c r="U89" s="2308">
        <v>2</v>
      </c>
      <c r="V89" s="2259"/>
      <c r="W89" s="2046"/>
      <c r="X89" s="2308"/>
      <c r="Y89" s="2259"/>
      <c r="Z89" s="1207"/>
      <c r="AA89" s="1207">
        <v>3</v>
      </c>
      <c r="AB89" s="1207"/>
      <c r="AC89" s="1214">
        <f>I89/H89</f>
        <v>0.6</v>
      </c>
      <c r="AD89" s="1207"/>
      <c r="AE89" s="1207"/>
      <c r="AF89" s="1207"/>
      <c r="AG89" s="1207"/>
      <c r="AH89" s="1207"/>
      <c r="AI89" s="1207"/>
      <c r="AJ89" s="1207"/>
      <c r="AK89" s="1207">
        <v>3</v>
      </c>
      <c r="AL89" s="2263"/>
      <c r="AM89" s="2263"/>
      <c r="AN89" s="2263"/>
      <c r="AO89" s="2263"/>
      <c r="AP89" s="2263"/>
      <c r="AQ89" s="2263"/>
      <c r="AR89" s="2263"/>
      <c r="AS89" s="2263"/>
      <c r="AT89" s="2966" t="s">
        <v>557</v>
      </c>
      <c r="AU89" s="2966"/>
      <c r="AV89" s="1221">
        <v>1</v>
      </c>
      <c r="AW89" s="2263"/>
    </row>
    <row r="90" spans="1:49" ht="31.5">
      <c r="A90" s="2033" t="s">
        <v>227</v>
      </c>
      <c r="B90" s="2292" t="s">
        <v>91</v>
      </c>
      <c r="C90" s="2288"/>
      <c r="D90" s="2035"/>
      <c r="E90" s="2035"/>
      <c r="F90" s="2007"/>
      <c r="G90" s="2235">
        <v>3</v>
      </c>
      <c r="H90" s="2279">
        <f t="shared" si="16"/>
        <v>90</v>
      </c>
      <c r="I90" s="2264">
        <f t="shared" si="17"/>
        <v>59</v>
      </c>
      <c r="J90" s="2059">
        <f>SUM(J91:J92)</f>
        <v>34</v>
      </c>
      <c r="K90" s="2059">
        <f>SUM(K91:K92)</f>
        <v>25</v>
      </c>
      <c r="L90" s="2059"/>
      <c r="M90" s="2060">
        <f t="shared" si="18"/>
        <v>31</v>
      </c>
      <c r="N90" s="2289"/>
      <c r="O90" s="2035"/>
      <c r="P90" s="2215"/>
      <c r="Q90" s="2046"/>
      <c r="R90" s="2035"/>
      <c r="S90" s="2044"/>
      <c r="T90" s="2046"/>
      <c r="U90" s="2035"/>
      <c r="V90" s="2044"/>
      <c r="W90" s="2046"/>
      <c r="X90" s="2035"/>
      <c r="Y90" s="2044"/>
      <c r="Z90" s="1207"/>
      <c r="AA90" s="1207"/>
      <c r="AB90" s="1207"/>
      <c r="AC90" s="1207"/>
      <c r="AD90" s="1207"/>
      <c r="AE90" s="1207"/>
      <c r="AF90" s="1207"/>
      <c r="AG90" s="1207"/>
      <c r="AH90" s="1207"/>
      <c r="AI90" s="1207"/>
      <c r="AJ90" s="1207"/>
      <c r="AK90" s="1207"/>
      <c r="AL90" s="1202"/>
      <c r="AM90" s="1202"/>
      <c r="AN90" s="1202"/>
      <c r="AO90" s="1202"/>
      <c r="AP90" s="1202"/>
      <c r="AQ90" s="1202"/>
      <c r="AR90" s="1202"/>
      <c r="AS90" s="1202"/>
      <c r="AT90" s="1202"/>
      <c r="AU90" s="1202"/>
      <c r="AV90" s="1202"/>
      <c r="AW90" s="1202"/>
    </row>
    <row r="91" spans="1:49" ht="18.75">
      <c r="A91" s="2033" t="s">
        <v>228</v>
      </c>
      <c r="B91" s="2321" t="s">
        <v>130</v>
      </c>
      <c r="C91" s="2288"/>
      <c r="D91" s="2035"/>
      <c r="E91" s="2035"/>
      <c r="F91" s="2007"/>
      <c r="G91" s="2229">
        <v>1.5</v>
      </c>
      <c r="H91" s="2279">
        <f t="shared" si="16"/>
        <v>45</v>
      </c>
      <c r="I91" s="2264">
        <f t="shared" si="17"/>
        <v>27</v>
      </c>
      <c r="J91" s="2065">
        <v>18</v>
      </c>
      <c r="K91" s="2035">
        <v>9</v>
      </c>
      <c r="L91" s="2035"/>
      <c r="M91" s="2044">
        <f t="shared" si="18"/>
        <v>18</v>
      </c>
      <c r="N91" s="2289"/>
      <c r="O91" s="2035"/>
      <c r="P91" s="2215"/>
      <c r="Q91" s="2046"/>
      <c r="R91" s="2035"/>
      <c r="S91" s="2044"/>
      <c r="T91" s="2046"/>
      <c r="U91" s="2035"/>
      <c r="V91" s="2044"/>
      <c r="W91" s="2046"/>
      <c r="X91" s="2035">
        <v>3</v>
      </c>
      <c r="Y91" s="2044"/>
      <c r="Z91" s="1207"/>
      <c r="AA91" s="1207">
        <v>4</v>
      </c>
      <c r="AB91" s="1207"/>
      <c r="AC91" s="1214">
        <f>I91/H91</f>
        <v>0.6</v>
      </c>
      <c r="AD91" s="1207"/>
      <c r="AE91" s="1207"/>
      <c r="AF91" s="1207"/>
      <c r="AG91" s="1207"/>
      <c r="AH91" s="1207"/>
      <c r="AI91" s="1207"/>
      <c r="AJ91" s="1207"/>
      <c r="AK91" s="1207">
        <v>4</v>
      </c>
      <c r="AL91" s="1202"/>
      <c r="AM91" s="1202"/>
      <c r="AN91" s="1202"/>
      <c r="AO91" s="1202"/>
      <c r="AP91" s="1202"/>
      <c r="AQ91" s="1202"/>
      <c r="AR91" s="1202"/>
      <c r="AS91" s="1202"/>
      <c r="AT91" s="1202"/>
      <c r="AU91" s="1202"/>
      <c r="AV91" s="1202"/>
      <c r="AW91" s="1202"/>
    </row>
    <row r="92" spans="1:49" ht="18.75">
      <c r="A92" s="2033" t="s">
        <v>229</v>
      </c>
      <c r="B92" s="2321" t="s">
        <v>130</v>
      </c>
      <c r="C92" s="2288" t="s">
        <v>497</v>
      </c>
      <c r="D92" s="2035"/>
      <c r="E92" s="2035"/>
      <c r="F92" s="2007"/>
      <c r="G92" s="2229">
        <v>1.5</v>
      </c>
      <c r="H92" s="2279">
        <f t="shared" si="16"/>
        <v>45</v>
      </c>
      <c r="I92" s="2264">
        <f t="shared" si="17"/>
        <v>32</v>
      </c>
      <c r="J92" s="2065">
        <v>16</v>
      </c>
      <c r="K92" s="2035">
        <v>16</v>
      </c>
      <c r="L92" s="2035"/>
      <c r="M92" s="2044">
        <f t="shared" si="18"/>
        <v>13</v>
      </c>
      <c r="N92" s="2289"/>
      <c r="O92" s="2035"/>
      <c r="P92" s="2215"/>
      <c r="Q92" s="2046"/>
      <c r="R92" s="2035"/>
      <c r="S92" s="2044"/>
      <c r="T92" s="2046"/>
      <c r="U92" s="2035"/>
      <c r="V92" s="2044"/>
      <c r="W92" s="2046"/>
      <c r="X92" s="2035"/>
      <c r="Y92" s="2044">
        <v>4</v>
      </c>
      <c r="Z92" s="1207"/>
      <c r="AA92" s="1207">
        <v>4</v>
      </c>
      <c r="AB92" s="1207"/>
      <c r="AC92" s="1214">
        <f>I92/H92</f>
        <v>0.7111111111111111</v>
      </c>
      <c r="AD92" s="1207"/>
      <c r="AE92" s="1207"/>
      <c r="AF92" s="1207"/>
      <c r="AG92" s="1207"/>
      <c r="AH92" s="1207"/>
      <c r="AI92" s="1207"/>
      <c r="AJ92" s="1207"/>
      <c r="AK92" s="1207">
        <v>4</v>
      </c>
      <c r="AL92" s="1202"/>
      <c r="AM92" s="1202"/>
      <c r="AN92" s="1202"/>
      <c r="AO92" s="1202"/>
      <c r="AP92" s="1202"/>
      <c r="AQ92" s="1202"/>
      <c r="AR92" s="1202"/>
      <c r="AS92" s="1202"/>
      <c r="AT92" s="1202"/>
      <c r="AU92" s="1202"/>
      <c r="AV92" s="1202"/>
      <c r="AW92" s="1202"/>
    </row>
    <row r="93" spans="1:49" ht="31.5">
      <c r="A93" s="2018" t="s">
        <v>329</v>
      </c>
      <c r="B93" s="2322" t="s">
        <v>330</v>
      </c>
      <c r="C93" s="2323"/>
      <c r="D93" s="2324">
        <v>7</v>
      </c>
      <c r="E93" s="2325"/>
      <c r="F93" s="2326"/>
      <c r="G93" s="2296">
        <v>3</v>
      </c>
      <c r="H93" s="2327">
        <f>G93*30</f>
        <v>90</v>
      </c>
      <c r="I93" s="2298">
        <f>J93+K93+L93</f>
        <v>60</v>
      </c>
      <c r="J93" s="2298">
        <v>30</v>
      </c>
      <c r="K93" s="2298">
        <v>30</v>
      </c>
      <c r="L93" s="2328"/>
      <c r="M93" s="2201">
        <f>H93-I93</f>
        <v>30</v>
      </c>
      <c r="N93" s="2329"/>
      <c r="O93" s="2330"/>
      <c r="P93" s="2331"/>
      <c r="Q93" s="2332"/>
      <c r="R93" s="2330"/>
      <c r="S93" s="2331"/>
      <c r="T93" s="2332"/>
      <c r="U93" s="2330"/>
      <c r="V93" s="2331"/>
      <c r="W93" s="2332">
        <v>4</v>
      </c>
      <c r="X93" s="2328"/>
      <c r="Y93" s="2333"/>
      <c r="Z93" s="1207"/>
      <c r="AA93" s="1207">
        <v>4</v>
      </c>
      <c r="AB93" s="1207"/>
      <c r="AC93" s="1214">
        <f>I93/H93</f>
        <v>0.6666666666666666</v>
      </c>
      <c r="AD93" s="1207"/>
      <c r="AE93" s="1207"/>
      <c r="AF93" s="1207"/>
      <c r="AG93" s="1207"/>
      <c r="AH93" s="1207"/>
      <c r="AI93" s="1207"/>
      <c r="AJ93" s="2334"/>
      <c r="AK93" s="1207">
        <v>4</v>
      </c>
      <c r="AL93" s="2334"/>
      <c r="AM93" s="2334"/>
      <c r="AN93" s="2334"/>
      <c r="AO93" s="2334"/>
      <c r="AP93" s="2334"/>
      <c r="AQ93" s="2334"/>
      <c r="AR93" s="2334"/>
      <c r="AS93" s="2334"/>
      <c r="AT93" s="2334"/>
      <c r="AU93" s="2334"/>
      <c r="AV93" s="2334"/>
      <c r="AW93" s="2334"/>
    </row>
    <row r="94" spans="1:49" ht="18.75">
      <c r="A94" s="2018" t="s">
        <v>332</v>
      </c>
      <c r="B94" s="2335" t="s">
        <v>338</v>
      </c>
      <c r="C94" s="2336" t="s">
        <v>492</v>
      </c>
      <c r="D94" s="2293"/>
      <c r="E94" s="2293"/>
      <c r="F94" s="2337"/>
      <c r="G94" s="2338">
        <v>3.5</v>
      </c>
      <c r="H94" s="2297">
        <f>G94*30</f>
        <v>105</v>
      </c>
      <c r="I94" s="2298">
        <f>J94+K94+L94</f>
        <v>54</v>
      </c>
      <c r="J94" s="2339">
        <v>27</v>
      </c>
      <c r="K94" s="2020">
        <v>27</v>
      </c>
      <c r="L94" s="2020"/>
      <c r="M94" s="2201">
        <f>H94-I94</f>
        <v>51</v>
      </c>
      <c r="N94" s="2284"/>
      <c r="O94" s="2020"/>
      <c r="P94" s="2285"/>
      <c r="Q94" s="2286"/>
      <c r="R94" s="2020">
        <v>6</v>
      </c>
      <c r="S94" s="2028"/>
      <c r="T94" s="2284"/>
      <c r="U94" s="2020"/>
      <c r="V94" s="2285"/>
      <c r="W94" s="2284"/>
      <c r="X94" s="2020"/>
      <c r="Y94" s="2285"/>
      <c r="Z94" s="1207"/>
      <c r="AA94" s="1207">
        <v>2</v>
      </c>
      <c r="AB94" s="1207"/>
      <c r="AC94" s="1214">
        <f>I94/H94</f>
        <v>0.5142857142857142</v>
      </c>
      <c r="AD94" s="1207"/>
      <c r="AE94" s="1207"/>
      <c r="AF94" s="1207"/>
      <c r="AG94" s="1207"/>
      <c r="AH94" s="1207"/>
      <c r="AI94" s="1207"/>
      <c r="AJ94" s="1207"/>
      <c r="AK94" s="1207">
        <v>2</v>
      </c>
      <c r="AL94" s="1202"/>
      <c r="AM94" s="1202"/>
      <c r="AN94" s="1202"/>
      <c r="AO94" s="1202"/>
      <c r="AP94" s="1202"/>
      <c r="AQ94" s="1202"/>
      <c r="AR94" s="1202"/>
      <c r="AS94" s="1202"/>
      <c r="AT94" s="1202"/>
      <c r="AU94" s="1202"/>
      <c r="AV94" s="1202"/>
      <c r="AW94" s="1202"/>
    </row>
    <row r="95" spans="1:49" ht="18.75">
      <c r="A95" s="2033" t="s">
        <v>434</v>
      </c>
      <c r="B95" s="2305" t="s">
        <v>435</v>
      </c>
      <c r="C95" s="2288">
        <v>5</v>
      </c>
      <c r="D95" s="2035"/>
      <c r="E95" s="2035"/>
      <c r="F95" s="2007"/>
      <c r="G95" s="2235">
        <v>3</v>
      </c>
      <c r="H95" s="2279">
        <f>G95*30</f>
        <v>90</v>
      </c>
      <c r="I95" s="2264">
        <f>J95+K95+L95</f>
        <v>45</v>
      </c>
      <c r="J95" s="2291">
        <v>15</v>
      </c>
      <c r="K95" s="2059">
        <v>30</v>
      </c>
      <c r="L95" s="2059"/>
      <c r="M95" s="2060">
        <f>H95-I95</f>
        <v>45</v>
      </c>
      <c r="N95" s="2289"/>
      <c r="O95" s="2035"/>
      <c r="P95" s="2215"/>
      <c r="Q95" s="2046"/>
      <c r="R95" s="2035"/>
      <c r="S95" s="2044"/>
      <c r="T95" s="2046">
        <v>3</v>
      </c>
      <c r="U95" s="2035"/>
      <c r="V95" s="2044"/>
      <c r="W95" s="2046"/>
      <c r="X95" s="2035"/>
      <c r="Y95" s="2044"/>
      <c r="Z95" s="1207"/>
      <c r="AA95" s="1207">
        <v>3</v>
      </c>
      <c r="AB95" s="1207"/>
      <c r="AC95" s="1207"/>
      <c r="AD95" s="1207"/>
      <c r="AE95" s="1207"/>
      <c r="AF95" s="1207"/>
      <c r="AG95" s="1207"/>
      <c r="AH95" s="1207"/>
      <c r="AI95" s="1207"/>
      <c r="AJ95" s="1207"/>
      <c r="AK95" s="1207">
        <v>3</v>
      </c>
      <c r="AL95" s="1202"/>
      <c r="AM95" s="1202"/>
      <c r="AN95" s="1202"/>
      <c r="AO95" s="1202"/>
      <c r="AP95" s="1202"/>
      <c r="AQ95" s="1202"/>
      <c r="AR95" s="1202"/>
      <c r="AS95" s="1202"/>
      <c r="AT95" s="1202"/>
      <c r="AU95" s="1202"/>
      <c r="AV95" s="1202"/>
      <c r="AW95" s="1202"/>
    </row>
    <row r="96" spans="1:49" ht="18.75">
      <c r="A96" s="2033" t="s">
        <v>230</v>
      </c>
      <c r="B96" s="2292" t="s">
        <v>131</v>
      </c>
      <c r="C96" s="2288" t="s">
        <v>496</v>
      </c>
      <c r="D96" s="2035"/>
      <c r="E96" s="2035"/>
      <c r="F96" s="2007"/>
      <c r="G96" s="2235">
        <v>3</v>
      </c>
      <c r="H96" s="2279">
        <f t="shared" si="16"/>
        <v>90</v>
      </c>
      <c r="I96" s="2264">
        <f t="shared" si="17"/>
        <v>36</v>
      </c>
      <c r="J96" s="2291">
        <v>18</v>
      </c>
      <c r="K96" s="2059">
        <v>18</v>
      </c>
      <c r="L96" s="2059"/>
      <c r="M96" s="2060">
        <f t="shared" si="18"/>
        <v>54</v>
      </c>
      <c r="N96" s="2289"/>
      <c r="O96" s="2035"/>
      <c r="P96" s="2215"/>
      <c r="Q96" s="2046"/>
      <c r="R96" s="2035"/>
      <c r="S96" s="2044"/>
      <c r="T96" s="2046"/>
      <c r="U96" s="2035"/>
      <c r="V96" s="2044"/>
      <c r="W96" s="2046"/>
      <c r="X96" s="2035">
        <v>4</v>
      </c>
      <c r="Y96" s="2044"/>
      <c r="Z96" s="1207"/>
      <c r="AA96" s="1207">
        <v>4</v>
      </c>
      <c r="AB96" s="1207"/>
      <c r="AC96" s="1214">
        <f>I96/H96</f>
        <v>0.4</v>
      </c>
      <c r="AD96" s="1207"/>
      <c r="AE96" s="1207"/>
      <c r="AF96" s="1207"/>
      <c r="AG96" s="1207"/>
      <c r="AH96" s="1207"/>
      <c r="AI96" s="1207"/>
      <c r="AJ96" s="1207"/>
      <c r="AK96" s="1207">
        <v>4</v>
      </c>
      <c r="AL96" s="1202"/>
      <c r="AM96" s="1202"/>
      <c r="AN96" s="1202"/>
      <c r="AO96" s="1202"/>
      <c r="AP96" s="1202"/>
      <c r="AQ96" s="1202"/>
      <c r="AR96" s="1202"/>
      <c r="AS96" s="1202"/>
      <c r="AT96" s="1202"/>
      <c r="AU96" s="1202"/>
      <c r="AV96" s="1202"/>
      <c r="AW96" s="1202"/>
    </row>
    <row r="97" spans="1:49" ht="45.75" customHeight="1">
      <c r="A97" s="2033" t="s">
        <v>231</v>
      </c>
      <c r="B97" s="2340" t="s">
        <v>92</v>
      </c>
      <c r="C97" s="2288"/>
      <c r="D97" s="2035"/>
      <c r="E97" s="2035"/>
      <c r="F97" s="2007"/>
      <c r="G97" s="2235">
        <v>7.5</v>
      </c>
      <c r="H97" s="2279">
        <f t="shared" si="16"/>
        <v>225</v>
      </c>
      <c r="I97" s="2264">
        <f t="shared" si="17"/>
        <v>117</v>
      </c>
      <c r="J97" s="2059">
        <f>SUM(J98:J100)</f>
        <v>42</v>
      </c>
      <c r="K97" s="2059">
        <f>SUM(K98:K100)</f>
        <v>57</v>
      </c>
      <c r="L97" s="2059">
        <f>SUM(L98:L100)</f>
        <v>18</v>
      </c>
      <c r="M97" s="2060">
        <f t="shared" si="18"/>
        <v>108</v>
      </c>
      <c r="N97" s="2289"/>
      <c r="O97" s="2035"/>
      <c r="P97" s="2215"/>
      <c r="Q97" s="2046"/>
      <c r="R97" s="2035"/>
      <c r="S97" s="2044"/>
      <c r="T97" s="2046"/>
      <c r="U97" s="2035"/>
      <c r="V97" s="2044"/>
      <c r="W97" s="2046"/>
      <c r="X97" s="2035"/>
      <c r="Y97" s="2044"/>
      <c r="Z97" s="1207"/>
      <c r="AA97" s="1207"/>
      <c r="AB97" s="1207"/>
      <c r="AC97" s="1207"/>
      <c r="AD97" s="1207"/>
      <c r="AE97" s="1207"/>
      <c r="AF97" s="1207"/>
      <c r="AG97" s="1207"/>
      <c r="AH97" s="1207"/>
      <c r="AI97" s="1207"/>
      <c r="AJ97" s="1207"/>
      <c r="AK97" s="1207"/>
      <c r="AL97" s="1202"/>
      <c r="AM97" s="1202"/>
      <c r="AN97" s="1202"/>
      <c r="AO97" s="1202"/>
      <c r="AP97" s="1202"/>
      <c r="AQ97" s="1202"/>
      <c r="AR97" s="1202"/>
      <c r="AS97" s="1202"/>
      <c r="AT97" s="3063" t="s">
        <v>528</v>
      </c>
      <c r="AU97" s="3063"/>
      <c r="AV97" s="1221">
        <v>1.5</v>
      </c>
      <c r="AW97" s="1202"/>
    </row>
    <row r="98" spans="1:49" ht="31.5">
      <c r="A98" s="2033" t="s">
        <v>232</v>
      </c>
      <c r="B98" s="2208" t="s">
        <v>132</v>
      </c>
      <c r="C98" s="2288" t="s">
        <v>495</v>
      </c>
      <c r="D98" s="2035"/>
      <c r="E98" s="2035"/>
      <c r="F98" s="2007"/>
      <c r="G98" s="2229">
        <v>3.5</v>
      </c>
      <c r="H98" s="2279">
        <f t="shared" si="16"/>
        <v>105</v>
      </c>
      <c r="I98" s="2264">
        <f t="shared" si="17"/>
        <v>54</v>
      </c>
      <c r="J98" s="2065">
        <v>27</v>
      </c>
      <c r="K98" s="2035">
        <v>27</v>
      </c>
      <c r="L98" s="2035"/>
      <c r="M98" s="2044">
        <f t="shared" si="18"/>
        <v>51</v>
      </c>
      <c r="N98" s="2289"/>
      <c r="O98" s="2035"/>
      <c r="P98" s="2215"/>
      <c r="Q98" s="2046"/>
      <c r="R98" s="2035"/>
      <c r="S98" s="2044"/>
      <c r="T98" s="2046"/>
      <c r="U98" s="2035"/>
      <c r="V98" s="2044">
        <v>6</v>
      </c>
      <c r="W98" s="2046"/>
      <c r="X98" s="2035"/>
      <c r="Y98" s="2044"/>
      <c r="Z98" s="1207"/>
      <c r="AA98" s="1207">
        <v>3</v>
      </c>
      <c r="AB98" s="1207"/>
      <c r="AC98" s="1214">
        <f>I98/H98</f>
        <v>0.5142857142857142</v>
      </c>
      <c r="AD98" s="1207"/>
      <c r="AE98" s="1207"/>
      <c r="AF98" s="1207"/>
      <c r="AG98" s="1207"/>
      <c r="AH98" s="1207"/>
      <c r="AI98" s="1207"/>
      <c r="AJ98" s="1207"/>
      <c r="AK98" s="1207">
        <v>3</v>
      </c>
      <c r="AL98" s="1202"/>
      <c r="AM98" s="1202"/>
      <c r="AN98" s="1202"/>
      <c r="AO98" s="1202"/>
      <c r="AP98" s="1202"/>
      <c r="AQ98" s="1202"/>
      <c r="AR98" s="1202"/>
      <c r="AS98" s="1202"/>
      <c r="AT98" s="1202"/>
      <c r="AU98" s="1202"/>
      <c r="AV98" s="1202"/>
      <c r="AW98" s="1202"/>
    </row>
    <row r="99" spans="1:49" ht="31.5">
      <c r="A99" s="2033" t="s">
        <v>233</v>
      </c>
      <c r="B99" s="2208" t="s">
        <v>132</v>
      </c>
      <c r="C99" s="2288"/>
      <c r="D99" s="2035">
        <v>7</v>
      </c>
      <c r="E99" s="2035"/>
      <c r="F99" s="2007"/>
      <c r="G99" s="2229">
        <v>3</v>
      </c>
      <c r="H99" s="2279">
        <f t="shared" si="16"/>
        <v>90</v>
      </c>
      <c r="I99" s="2264">
        <f t="shared" si="17"/>
        <v>45</v>
      </c>
      <c r="J99" s="2065">
        <v>15</v>
      </c>
      <c r="K99" s="2035">
        <v>30</v>
      </c>
      <c r="L99" s="2035"/>
      <c r="M99" s="2044">
        <f t="shared" si="18"/>
        <v>45</v>
      </c>
      <c r="N99" s="2289"/>
      <c r="O99" s="2035"/>
      <c r="P99" s="2215"/>
      <c r="Q99" s="2046"/>
      <c r="R99" s="2035"/>
      <c r="S99" s="2044"/>
      <c r="T99" s="2046"/>
      <c r="U99" s="2035"/>
      <c r="V99" s="2044"/>
      <c r="W99" s="2046">
        <v>3</v>
      </c>
      <c r="X99" s="2035"/>
      <c r="Y99" s="2044"/>
      <c r="Z99" s="1207"/>
      <c r="AA99" s="1207">
        <v>4</v>
      </c>
      <c r="AB99" s="1207"/>
      <c r="AC99" s="1214">
        <f>I99/H99</f>
        <v>0.5</v>
      </c>
      <c r="AD99" s="1207"/>
      <c r="AE99" s="1207"/>
      <c r="AF99" s="1207"/>
      <c r="AG99" s="1207"/>
      <c r="AH99" s="1207"/>
      <c r="AI99" s="1207"/>
      <c r="AJ99" s="1207"/>
      <c r="AK99" s="1207">
        <v>4</v>
      </c>
      <c r="AL99" s="1202"/>
      <c r="AM99" s="1202"/>
      <c r="AN99" s="1202"/>
      <c r="AO99" s="1202"/>
      <c r="AP99" s="1202"/>
      <c r="AQ99" s="1202"/>
      <c r="AR99" s="1202"/>
      <c r="AS99" s="1202"/>
      <c r="AT99" s="1202"/>
      <c r="AU99" s="1202"/>
      <c r="AV99" s="1202"/>
      <c r="AW99" s="1202"/>
    </row>
    <row r="100" spans="1:49" ht="42" customHeight="1">
      <c r="A100" s="2033" t="s">
        <v>234</v>
      </c>
      <c r="B100" s="2341" t="s">
        <v>133</v>
      </c>
      <c r="C100" s="2043"/>
      <c r="D100" s="2308"/>
      <c r="E100" s="2308"/>
      <c r="F100" s="2309" t="s">
        <v>496</v>
      </c>
      <c r="G100" s="2235">
        <v>1</v>
      </c>
      <c r="H100" s="2310">
        <f t="shared" si="16"/>
        <v>30</v>
      </c>
      <c r="I100" s="2311">
        <f t="shared" si="17"/>
        <v>18</v>
      </c>
      <c r="J100" s="2312"/>
      <c r="K100" s="2313"/>
      <c r="L100" s="2313">
        <v>18</v>
      </c>
      <c r="M100" s="2314">
        <f t="shared" si="18"/>
        <v>12</v>
      </c>
      <c r="N100" s="2289"/>
      <c r="O100" s="2308"/>
      <c r="P100" s="2315"/>
      <c r="Q100" s="2046"/>
      <c r="R100" s="2308"/>
      <c r="S100" s="2259"/>
      <c r="T100" s="2046"/>
      <c r="U100" s="2308"/>
      <c r="V100" s="2259"/>
      <c r="W100" s="2046"/>
      <c r="X100" s="2308">
        <v>2</v>
      </c>
      <c r="Y100" s="2259"/>
      <c r="Z100" s="1207"/>
      <c r="AA100" s="1207">
        <v>4</v>
      </c>
      <c r="AB100" s="1207"/>
      <c r="AC100" s="1214">
        <f>I100/H100</f>
        <v>0.6</v>
      </c>
      <c r="AD100" s="1207"/>
      <c r="AE100" s="1207"/>
      <c r="AF100" s="1207"/>
      <c r="AG100" s="1207"/>
      <c r="AH100" s="1207"/>
      <c r="AI100" s="1207"/>
      <c r="AJ100" s="1207"/>
      <c r="AK100" s="1207">
        <v>4</v>
      </c>
      <c r="AL100" s="2263"/>
      <c r="AM100" s="2263"/>
      <c r="AN100" s="2263"/>
      <c r="AO100" s="2263"/>
      <c r="AP100" s="2263"/>
      <c r="AQ100" s="2263"/>
      <c r="AR100" s="2263"/>
      <c r="AS100" s="2263"/>
      <c r="AT100" s="3063" t="s">
        <v>528</v>
      </c>
      <c r="AU100" s="3063"/>
      <c r="AV100" s="1221">
        <v>1</v>
      </c>
      <c r="AW100" s="2263"/>
    </row>
    <row r="101" spans="1:49" ht="34.5" customHeight="1">
      <c r="A101" s="2033" t="s">
        <v>235</v>
      </c>
      <c r="B101" s="2275" t="s">
        <v>134</v>
      </c>
      <c r="C101" s="2288">
        <v>7</v>
      </c>
      <c r="D101" s="2035"/>
      <c r="E101" s="2035"/>
      <c r="F101" s="2007"/>
      <c r="G101" s="2235">
        <v>5.5</v>
      </c>
      <c r="H101" s="2279">
        <f t="shared" si="16"/>
        <v>165</v>
      </c>
      <c r="I101" s="2264">
        <f t="shared" si="17"/>
        <v>60</v>
      </c>
      <c r="J101" s="2291">
        <v>30</v>
      </c>
      <c r="K101" s="2059">
        <v>30</v>
      </c>
      <c r="L101" s="2059"/>
      <c r="M101" s="2060">
        <f t="shared" si="18"/>
        <v>105</v>
      </c>
      <c r="N101" s="2289"/>
      <c r="O101" s="2035"/>
      <c r="P101" s="2215"/>
      <c r="Q101" s="2046"/>
      <c r="R101" s="2035"/>
      <c r="S101" s="2044"/>
      <c r="T101" s="2046"/>
      <c r="U101" s="2035"/>
      <c r="V101" s="2044"/>
      <c r="W101" s="2046">
        <v>4</v>
      </c>
      <c r="X101" s="2035"/>
      <c r="Y101" s="2044"/>
      <c r="Z101" s="1207"/>
      <c r="AA101" s="1207">
        <v>4</v>
      </c>
      <c r="AB101" s="1207"/>
      <c r="AC101" s="1214">
        <f>I101/H101</f>
        <v>0.36363636363636365</v>
      </c>
      <c r="AD101" s="1207"/>
      <c r="AE101" s="1207"/>
      <c r="AF101" s="1207"/>
      <c r="AG101" s="1207"/>
      <c r="AH101" s="1207"/>
      <c r="AI101" s="1207"/>
      <c r="AJ101" s="1207"/>
      <c r="AK101" s="1207">
        <v>4</v>
      </c>
      <c r="AL101" s="1202"/>
      <c r="AM101" s="1202"/>
      <c r="AN101" s="1202"/>
      <c r="AO101" s="1202"/>
      <c r="AP101" s="1202"/>
      <c r="AQ101" s="1202"/>
      <c r="AR101" s="1202"/>
      <c r="AS101" s="1202"/>
      <c r="AT101" s="1202"/>
      <c r="AU101" s="1202"/>
      <c r="AV101" s="1202"/>
      <c r="AW101" s="1202"/>
    </row>
    <row r="102" spans="1:49" ht="39" customHeight="1">
      <c r="A102" s="2033" t="s">
        <v>259</v>
      </c>
      <c r="B102" s="2153" t="s">
        <v>258</v>
      </c>
      <c r="C102" s="2288"/>
      <c r="D102" s="2035"/>
      <c r="E102" s="2035"/>
      <c r="F102" s="2007"/>
      <c r="G102" s="2235">
        <v>6.5</v>
      </c>
      <c r="H102" s="2279">
        <f>G102*30</f>
        <v>195</v>
      </c>
      <c r="I102" s="2264">
        <f>J102+K102+L102</f>
        <v>93</v>
      </c>
      <c r="J102" s="2291">
        <f>SUM(J103:J104)</f>
        <v>30</v>
      </c>
      <c r="K102" s="2291">
        <f>SUM(K103:K104)</f>
        <v>45</v>
      </c>
      <c r="L102" s="2291">
        <f>SUM(L103:L104)</f>
        <v>18</v>
      </c>
      <c r="M102" s="2060">
        <f>H102-I102</f>
        <v>102</v>
      </c>
      <c r="N102" s="2289"/>
      <c r="O102" s="2035"/>
      <c r="P102" s="2215"/>
      <c r="Q102" s="2046"/>
      <c r="R102" s="2035"/>
      <c r="S102" s="2044"/>
      <c r="T102" s="2046"/>
      <c r="U102" s="2035"/>
      <c r="V102" s="2044"/>
      <c r="W102" s="2046"/>
      <c r="X102" s="2035"/>
      <c r="Y102" s="2044"/>
      <c r="Z102" s="1207"/>
      <c r="AA102" s="1207"/>
      <c r="AB102" s="1207"/>
      <c r="AC102" s="1207"/>
      <c r="AD102" s="1207"/>
      <c r="AE102" s="1207"/>
      <c r="AF102" s="1207"/>
      <c r="AG102" s="1207"/>
      <c r="AH102" s="1207"/>
      <c r="AI102" s="1207"/>
      <c r="AJ102" s="1207"/>
      <c r="AK102" s="1207"/>
      <c r="AL102" s="1202"/>
      <c r="AM102" s="1202"/>
      <c r="AN102" s="1202"/>
      <c r="AO102" s="1202"/>
      <c r="AP102" s="1202"/>
      <c r="AQ102" s="1202"/>
      <c r="AR102" s="1202"/>
      <c r="AS102" s="1202"/>
      <c r="AT102" s="1202"/>
      <c r="AU102" s="1202"/>
      <c r="AV102" s="1202"/>
      <c r="AW102" s="1202"/>
    </row>
    <row r="103" spans="1:49" ht="34.5" customHeight="1">
      <c r="A103" s="2033" t="s">
        <v>236</v>
      </c>
      <c r="B103" s="2153" t="s">
        <v>135</v>
      </c>
      <c r="C103" s="2288"/>
      <c r="D103" s="2035">
        <v>5</v>
      </c>
      <c r="E103" s="2035"/>
      <c r="F103" s="2007"/>
      <c r="G103" s="2235">
        <v>5.5</v>
      </c>
      <c r="H103" s="2279">
        <f t="shared" si="16"/>
        <v>165</v>
      </c>
      <c r="I103" s="2264">
        <f t="shared" si="17"/>
        <v>75</v>
      </c>
      <c r="J103" s="2291">
        <v>30</v>
      </c>
      <c r="K103" s="2059">
        <v>45</v>
      </c>
      <c r="L103" s="2059"/>
      <c r="M103" s="2060">
        <f t="shared" si="18"/>
        <v>90</v>
      </c>
      <c r="N103" s="2289"/>
      <c r="O103" s="2035"/>
      <c r="P103" s="2215"/>
      <c r="Q103" s="2046"/>
      <c r="R103" s="2035"/>
      <c r="S103" s="2044"/>
      <c r="T103" s="2046">
        <v>5</v>
      </c>
      <c r="U103" s="2035"/>
      <c r="V103" s="2044"/>
      <c r="W103" s="2046"/>
      <c r="X103" s="2035"/>
      <c r="Y103" s="2044"/>
      <c r="Z103" s="1207"/>
      <c r="AA103" s="1207">
        <v>3</v>
      </c>
      <c r="AB103" s="1207"/>
      <c r="AC103" s="1214">
        <f>I103/H103</f>
        <v>0.45454545454545453</v>
      </c>
      <c r="AD103" s="1207"/>
      <c r="AE103" s="1207"/>
      <c r="AF103" s="1207"/>
      <c r="AG103" s="1207"/>
      <c r="AH103" s="1207"/>
      <c r="AI103" s="1207"/>
      <c r="AJ103" s="1207"/>
      <c r="AK103" s="1207">
        <v>3</v>
      </c>
      <c r="AL103" s="1202"/>
      <c r="AM103" s="1202"/>
      <c r="AN103" s="1202"/>
      <c r="AO103" s="1202"/>
      <c r="AP103" s="1202"/>
      <c r="AQ103" s="1202"/>
      <c r="AR103" s="1202"/>
      <c r="AS103" s="1202"/>
      <c r="AT103" s="3077" t="s">
        <v>558</v>
      </c>
      <c r="AU103" s="3077"/>
      <c r="AV103" s="1221">
        <v>1</v>
      </c>
      <c r="AW103" s="1202"/>
    </row>
    <row r="104" spans="1:49" ht="34.5" customHeight="1">
      <c r="A104" s="2033" t="s">
        <v>237</v>
      </c>
      <c r="B104" s="2251" t="s">
        <v>136</v>
      </c>
      <c r="C104" s="2043"/>
      <c r="D104" s="2308"/>
      <c r="E104" s="2308" t="s">
        <v>494</v>
      </c>
      <c r="F104" s="2309"/>
      <c r="G104" s="2235">
        <v>1</v>
      </c>
      <c r="H104" s="2310">
        <f t="shared" si="16"/>
        <v>30</v>
      </c>
      <c r="I104" s="2311">
        <f t="shared" si="17"/>
        <v>18</v>
      </c>
      <c r="J104" s="2312"/>
      <c r="K104" s="2313"/>
      <c r="L104" s="2313">
        <v>18</v>
      </c>
      <c r="M104" s="2314">
        <f t="shared" si="18"/>
        <v>12</v>
      </c>
      <c r="N104" s="2289"/>
      <c r="O104" s="2308"/>
      <c r="P104" s="2315"/>
      <c r="Q104" s="2046"/>
      <c r="R104" s="2308"/>
      <c r="S104" s="2259"/>
      <c r="T104" s="2046"/>
      <c r="U104" s="2308">
        <v>2</v>
      </c>
      <c r="V104" s="2259"/>
      <c r="W104" s="2046"/>
      <c r="X104" s="2308"/>
      <c r="Y104" s="2259"/>
      <c r="Z104" s="1207"/>
      <c r="AA104" s="1207">
        <v>3</v>
      </c>
      <c r="AB104" s="1207"/>
      <c r="AC104" s="1214">
        <f>I104/H104</f>
        <v>0.6</v>
      </c>
      <c r="AD104" s="1207"/>
      <c r="AE104" s="1207"/>
      <c r="AF104" s="1207"/>
      <c r="AG104" s="1207"/>
      <c r="AH104" s="1207"/>
      <c r="AI104" s="1207"/>
      <c r="AJ104" s="1207"/>
      <c r="AK104" s="1207">
        <v>3</v>
      </c>
      <c r="AL104" s="2263"/>
      <c r="AM104" s="2263"/>
      <c r="AN104" s="2263"/>
      <c r="AO104" s="2263"/>
      <c r="AP104" s="2263"/>
      <c r="AQ104" s="2263"/>
      <c r="AR104" s="2263"/>
      <c r="AS104" s="2263"/>
      <c r="AT104" s="3078"/>
      <c r="AU104" s="3078"/>
      <c r="AV104" s="1221">
        <v>1</v>
      </c>
      <c r="AW104" s="2263"/>
    </row>
    <row r="105" spans="1:49" ht="19.5" thickBot="1">
      <c r="A105" s="2033" t="s">
        <v>238</v>
      </c>
      <c r="B105" s="2342" t="s">
        <v>137</v>
      </c>
      <c r="C105" s="2288"/>
      <c r="D105" s="2035" t="s">
        <v>497</v>
      </c>
      <c r="E105" s="2035"/>
      <c r="F105" s="2007"/>
      <c r="G105" s="2235">
        <v>3.5</v>
      </c>
      <c r="H105" s="2279">
        <f t="shared" si="16"/>
        <v>105</v>
      </c>
      <c r="I105" s="2264">
        <f t="shared" si="17"/>
        <v>48</v>
      </c>
      <c r="J105" s="2291">
        <v>16</v>
      </c>
      <c r="K105" s="2059">
        <v>32</v>
      </c>
      <c r="L105" s="2059"/>
      <c r="M105" s="2060">
        <f t="shared" si="18"/>
        <v>57</v>
      </c>
      <c r="N105" s="2343"/>
      <c r="O105" s="2344"/>
      <c r="P105" s="2345"/>
      <c r="Q105" s="2046"/>
      <c r="R105" s="2035"/>
      <c r="S105" s="2044"/>
      <c r="T105" s="2046"/>
      <c r="U105" s="2035"/>
      <c r="V105" s="2044"/>
      <c r="W105" s="2046"/>
      <c r="X105" s="2035"/>
      <c r="Y105" s="2044">
        <v>6</v>
      </c>
      <c r="Z105" s="1207"/>
      <c r="AA105" s="1207">
        <v>4</v>
      </c>
      <c r="AB105" s="1207"/>
      <c r="AC105" s="1214">
        <f>I105/H105</f>
        <v>0.45714285714285713</v>
      </c>
      <c r="AD105" s="1207"/>
      <c r="AE105" s="1207"/>
      <c r="AF105" s="1207"/>
      <c r="AG105" s="1207"/>
      <c r="AH105" s="1207"/>
      <c r="AI105" s="1207"/>
      <c r="AJ105" s="1207"/>
      <c r="AK105" s="1207">
        <v>4</v>
      </c>
      <c r="AL105" s="1202"/>
      <c r="AM105" s="1202"/>
      <c r="AN105" s="1202"/>
      <c r="AO105" s="1202"/>
      <c r="AP105" s="1202"/>
      <c r="AQ105" s="1202"/>
      <c r="AR105" s="1202"/>
      <c r="AS105" s="1202"/>
      <c r="AT105" s="1202"/>
      <c r="AU105" s="1202"/>
      <c r="AV105" s="1202">
        <f>SUM(AV48:AV104)</f>
        <v>20</v>
      </c>
      <c r="AW105" s="1202"/>
    </row>
    <row r="106" spans="1:49" ht="16.5" thickBot="1">
      <c r="A106" s="3079" t="s">
        <v>73</v>
      </c>
      <c r="B106" s="3079"/>
      <c r="C106" s="3079"/>
      <c r="D106" s="3079"/>
      <c r="E106" s="3079"/>
      <c r="F106" s="3079"/>
      <c r="G106" s="2271">
        <f aca="true" t="shared" si="19" ref="G106:M106">SUMIF($B$65:$B$105,"=*_*",G65:G105)</f>
        <v>89.5</v>
      </c>
      <c r="H106" s="2087">
        <f t="shared" si="19"/>
        <v>2685</v>
      </c>
      <c r="I106" s="2087">
        <f t="shared" si="19"/>
        <v>1388</v>
      </c>
      <c r="J106" s="2087">
        <f t="shared" si="19"/>
        <v>617</v>
      </c>
      <c r="K106" s="2087">
        <f t="shared" si="19"/>
        <v>699</v>
      </c>
      <c r="L106" s="2087">
        <f t="shared" si="19"/>
        <v>72</v>
      </c>
      <c r="M106" s="2087">
        <f t="shared" si="19"/>
        <v>1297</v>
      </c>
      <c r="N106" s="2346">
        <f aca="true" t="shared" si="20" ref="N106:Y106">SUM(N65:N105)</f>
        <v>5</v>
      </c>
      <c r="O106" s="2347">
        <f t="shared" si="20"/>
        <v>4</v>
      </c>
      <c r="P106" s="2347">
        <f t="shared" si="20"/>
        <v>5</v>
      </c>
      <c r="Q106" s="2348">
        <f t="shared" si="20"/>
        <v>7</v>
      </c>
      <c r="R106" s="2348">
        <f t="shared" si="20"/>
        <v>14</v>
      </c>
      <c r="S106" s="2348">
        <f t="shared" si="20"/>
        <v>9</v>
      </c>
      <c r="T106" s="2348">
        <f t="shared" si="20"/>
        <v>12</v>
      </c>
      <c r="U106" s="2348">
        <f t="shared" si="20"/>
        <v>11</v>
      </c>
      <c r="V106" s="2348">
        <f t="shared" si="20"/>
        <v>10</v>
      </c>
      <c r="W106" s="2348">
        <f t="shared" si="20"/>
        <v>15</v>
      </c>
      <c r="X106" s="2348">
        <f t="shared" si="20"/>
        <v>22</v>
      </c>
      <c r="Y106" s="2349">
        <f t="shared" si="20"/>
        <v>16</v>
      </c>
      <c r="Z106" s="1245"/>
      <c r="AA106" s="1245"/>
      <c r="AB106" s="1245"/>
      <c r="AC106" s="1245"/>
      <c r="AD106" s="1245"/>
      <c r="AE106" s="1245"/>
      <c r="AF106" s="1245"/>
      <c r="AG106" s="1245"/>
      <c r="AH106" s="1245"/>
      <c r="AI106" s="1245"/>
      <c r="AJ106" s="1245"/>
      <c r="AK106" s="1245"/>
      <c r="AL106" s="1213"/>
      <c r="AM106" s="1213"/>
      <c r="AN106" s="1213"/>
      <c r="AO106" s="1213"/>
      <c r="AP106" s="1213"/>
      <c r="AQ106" s="1213"/>
      <c r="AR106" s="1213"/>
      <c r="AS106" s="1213"/>
      <c r="AT106" s="1213"/>
      <c r="AU106" s="1213"/>
      <c r="AV106" s="1213"/>
      <c r="AW106" s="1213"/>
    </row>
    <row r="107" spans="1:49" ht="16.5" thickBot="1">
      <c r="A107" s="2350"/>
      <c r="B107" s="2350"/>
      <c r="C107" s="2350"/>
      <c r="D107" s="2350"/>
      <c r="E107" s="2350"/>
      <c r="F107" s="2350"/>
      <c r="G107" s="2351"/>
      <c r="H107" s="2025"/>
      <c r="I107" s="2352"/>
      <c r="J107" s="2025"/>
      <c r="K107" s="2025"/>
      <c r="L107" s="2025"/>
      <c r="M107" s="2025"/>
      <c r="N107" s="2353"/>
      <c r="O107" s="2354"/>
      <c r="P107" s="2354"/>
      <c r="Q107" s="2354"/>
      <c r="R107" s="2354"/>
      <c r="S107" s="2354"/>
      <c r="T107" s="2354"/>
      <c r="U107" s="2354"/>
      <c r="V107" s="2354"/>
      <c r="W107" s="2354"/>
      <c r="X107" s="2354"/>
      <c r="Y107" s="2355"/>
      <c r="Z107" s="1245"/>
      <c r="AA107" s="1245"/>
      <c r="AB107" s="1245"/>
      <c r="AC107" s="1245"/>
      <c r="AD107" s="1245"/>
      <c r="AE107" s="1245"/>
      <c r="AF107" s="1245"/>
      <c r="AG107" s="1245"/>
      <c r="AH107" s="1245"/>
      <c r="AI107" s="1245"/>
      <c r="AJ107" s="1245"/>
      <c r="AK107" s="1245"/>
      <c r="AL107" s="1202"/>
      <c r="AM107" s="1202"/>
      <c r="AN107" s="1202"/>
      <c r="AO107" s="1202"/>
      <c r="AP107" s="1202"/>
      <c r="AQ107" s="1202"/>
      <c r="AR107" s="1202"/>
      <c r="AS107" s="1202"/>
      <c r="AT107" s="1202"/>
      <c r="AU107" s="1202"/>
      <c r="AV107" s="1202"/>
      <c r="AW107" s="1202"/>
    </row>
    <row r="108" spans="1:49" ht="16.5" thickBot="1">
      <c r="A108" s="2356"/>
      <c r="B108" s="2356"/>
      <c r="C108" s="2356"/>
      <c r="D108" s="2356"/>
      <c r="E108" s="2356"/>
      <c r="F108" s="2356"/>
      <c r="G108" s="2357"/>
      <c r="H108" s="2246"/>
      <c r="I108" s="2358"/>
      <c r="J108" s="2246"/>
      <c r="K108" s="2246"/>
      <c r="L108" s="2246"/>
      <c r="M108" s="2246"/>
      <c r="N108" s="2353"/>
      <c r="O108" s="2354"/>
      <c r="P108" s="2354"/>
      <c r="Q108" s="2354"/>
      <c r="R108" s="2354"/>
      <c r="S108" s="2354"/>
      <c r="T108" s="2354"/>
      <c r="U108" s="2354"/>
      <c r="V108" s="2354"/>
      <c r="W108" s="2354"/>
      <c r="X108" s="2354"/>
      <c r="Y108" s="2355"/>
      <c r="Z108" s="1245"/>
      <c r="AA108" s="1245"/>
      <c r="AB108" s="1245"/>
      <c r="AC108" s="1245"/>
      <c r="AD108" s="1245"/>
      <c r="AE108" s="1245"/>
      <c r="AF108" s="1245"/>
      <c r="AG108" s="1245"/>
      <c r="AH108" s="1245"/>
      <c r="AI108" s="1245"/>
      <c r="AJ108" s="1245"/>
      <c r="AK108" s="1245"/>
      <c r="AL108" s="1202"/>
      <c r="AM108" s="1202"/>
      <c r="AN108" s="1202"/>
      <c r="AO108" s="1202"/>
      <c r="AP108" s="1202"/>
      <c r="AQ108" s="1202"/>
      <c r="AR108" s="1202"/>
      <c r="AS108" s="1202"/>
      <c r="AT108" s="1202"/>
      <c r="AU108" s="1202"/>
      <c r="AV108" s="1202"/>
      <c r="AW108" s="1202"/>
    </row>
    <row r="109" spans="1:49" ht="16.5" thickBot="1">
      <c r="A109" s="3080" t="s">
        <v>325</v>
      </c>
      <c r="B109" s="3080"/>
      <c r="C109" s="3080"/>
      <c r="D109" s="3080"/>
      <c r="E109" s="3080"/>
      <c r="F109" s="3080"/>
      <c r="G109" s="2359">
        <f aca="true" t="shared" si="21" ref="G109:Y109">G62+G106</f>
        <v>159</v>
      </c>
      <c r="H109" s="2360">
        <f t="shared" si="21"/>
        <v>4770</v>
      </c>
      <c r="I109" s="2360">
        <f t="shared" si="21"/>
        <v>2732</v>
      </c>
      <c r="J109" s="2360">
        <f t="shared" si="21"/>
        <v>1129</v>
      </c>
      <c r="K109" s="2360">
        <f t="shared" si="21"/>
        <v>882</v>
      </c>
      <c r="L109" s="2360">
        <f t="shared" si="21"/>
        <v>721</v>
      </c>
      <c r="M109" s="2360">
        <f t="shared" si="21"/>
        <v>2290</v>
      </c>
      <c r="N109" s="2089">
        <f t="shared" si="21"/>
        <v>27</v>
      </c>
      <c r="O109" s="2090">
        <f t="shared" si="21"/>
        <v>29</v>
      </c>
      <c r="P109" s="2090">
        <f t="shared" si="21"/>
        <v>28</v>
      </c>
      <c r="Q109" s="2090">
        <f t="shared" si="21"/>
        <v>18</v>
      </c>
      <c r="R109" s="2090">
        <f t="shared" si="21"/>
        <v>24</v>
      </c>
      <c r="S109" s="2090">
        <f t="shared" si="21"/>
        <v>21</v>
      </c>
      <c r="T109" s="2090">
        <f t="shared" si="21"/>
        <v>17</v>
      </c>
      <c r="U109" s="2090">
        <f t="shared" si="21"/>
        <v>17</v>
      </c>
      <c r="V109" s="2090">
        <f t="shared" si="21"/>
        <v>14</v>
      </c>
      <c r="W109" s="2090">
        <f t="shared" si="21"/>
        <v>18</v>
      </c>
      <c r="X109" s="2090">
        <f t="shared" si="21"/>
        <v>22</v>
      </c>
      <c r="Y109" s="2090">
        <f t="shared" si="21"/>
        <v>18</v>
      </c>
      <c r="Z109" s="1241"/>
      <c r="AA109" s="1241"/>
      <c r="AB109" s="1241"/>
      <c r="AC109" s="1241"/>
      <c r="AD109" s="1241"/>
      <c r="AE109" s="1241"/>
      <c r="AF109" s="1241"/>
      <c r="AG109" s="1241"/>
      <c r="AH109" s="1241"/>
      <c r="AI109" s="1241"/>
      <c r="AJ109" s="1241"/>
      <c r="AK109" s="1241"/>
      <c r="AL109" s="1213"/>
      <c r="AM109" s="1213"/>
      <c r="AN109" s="1213"/>
      <c r="AO109" s="1213"/>
      <c r="AP109" s="1213"/>
      <c r="AQ109" s="1213"/>
      <c r="AR109" s="1213"/>
      <c r="AS109" s="1213"/>
      <c r="AT109" s="1213"/>
      <c r="AU109" s="1213"/>
      <c r="AV109" s="1213"/>
      <c r="AW109" s="1213"/>
    </row>
    <row r="110" spans="1:49" ht="16.5" thickBot="1">
      <c r="A110" s="3081" t="s">
        <v>74</v>
      </c>
      <c r="B110" s="3082"/>
      <c r="C110" s="3082"/>
      <c r="D110" s="3082"/>
      <c r="E110" s="3082"/>
      <c r="F110" s="3082"/>
      <c r="G110" s="3082"/>
      <c r="H110" s="3082"/>
      <c r="I110" s="3082"/>
      <c r="J110" s="3082"/>
      <c r="K110" s="3082"/>
      <c r="L110" s="3082"/>
      <c r="M110" s="3082"/>
      <c r="N110" s="3082"/>
      <c r="O110" s="3082"/>
      <c r="P110" s="3082"/>
      <c r="Q110" s="3082"/>
      <c r="R110" s="3082"/>
      <c r="S110" s="3082"/>
      <c r="T110" s="3082"/>
      <c r="U110" s="3082"/>
      <c r="V110" s="3082"/>
      <c r="W110" s="3082"/>
      <c r="X110" s="3082"/>
      <c r="Y110" s="3082"/>
      <c r="Z110" s="1245"/>
      <c r="AA110" s="1245"/>
      <c r="AB110" s="1245"/>
      <c r="AC110" s="1245"/>
      <c r="AD110" s="1245"/>
      <c r="AE110" s="1245"/>
      <c r="AF110" s="1245"/>
      <c r="AG110" s="1245"/>
      <c r="AH110" s="1245"/>
      <c r="AI110" s="1245"/>
      <c r="AJ110" s="1245"/>
      <c r="AK110" s="1245"/>
      <c r="AL110" s="1202"/>
      <c r="AM110" s="1202"/>
      <c r="AN110" s="1202"/>
      <c r="AO110" s="1202"/>
      <c r="AP110" s="1202"/>
      <c r="AQ110" s="1202"/>
      <c r="AR110" s="1202"/>
      <c r="AS110" s="1202"/>
      <c r="AT110" s="1202"/>
      <c r="AU110" s="1202"/>
      <c r="AV110" s="1202"/>
      <c r="AW110" s="1202"/>
    </row>
    <row r="111" spans="1:49" ht="20.25" thickBot="1">
      <c r="A111" s="3068" t="s">
        <v>440</v>
      </c>
      <c r="B111" s="3069"/>
      <c r="C111" s="3069"/>
      <c r="D111" s="3069"/>
      <c r="E111" s="3069"/>
      <c r="F111" s="3069"/>
      <c r="G111" s="3069"/>
      <c r="H111" s="3069"/>
      <c r="I111" s="3069"/>
      <c r="J111" s="3069"/>
      <c r="K111" s="3069"/>
      <c r="L111" s="3069"/>
      <c r="M111" s="3069"/>
      <c r="N111" s="3069"/>
      <c r="O111" s="3069"/>
      <c r="P111" s="3069"/>
      <c r="Q111" s="3069"/>
      <c r="R111" s="3069"/>
      <c r="S111" s="3069"/>
      <c r="T111" s="3069"/>
      <c r="U111" s="3069"/>
      <c r="V111" s="3069"/>
      <c r="W111" s="3069"/>
      <c r="X111" s="3069"/>
      <c r="Y111" s="3069"/>
      <c r="Z111" s="1246"/>
      <c r="AA111" s="1246"/>
      <c r="AB111" s="1246"/>
      <c r="AC111" s="1246"/>
      <c r="AD111" s="1246"/>
      <c r="AE111" s="1246"/>
      <c r="AF111" s="1246"/>
      <c r="AG111" s="1246"/>
      <c r="AH111" s="1246"/>
      <c r="AI111" s="1246"/>
      <c r="AJ111" s="1246"/>
      <c r="AK111" s="1246"/>
      <c r="AL111" s="1202"/>
      <c r="AM111" s="1202"/>
      <c r="AN111" s="1202"/>
      <c r="AO111" s="1202"/>
      <c r="AP111" s="1202"/>
      <c r="AQ111" s="1202"/>
      <c r="AR111" s="1202"/>
      <c r="AS111" s="1202"/>
      <c r="AT111" s="1202"/>
      <c r="AU111" s="1202"/>
      <c r="AV111" s="1202"/>
      <c r="AW111" s="1202"/>
    </row>
    <row r="112" spans="1:49" ht="15.75">
      <c r="A112" s="2361" t="s">
        <v>260</v>
      </c>
      <c r="B112" s="2362" t="s">
        <v>94</v>
      </c>
      <c r="C112" s="2363"/>
      <c r="D112" s="2103"/>
      <c r="E112" s="2364"/>
      <c r="F112" s="2365"/>
      <c r="G112" s="2366">
        <v>2</v>
      </c>
      <c r="H112" s="2367">
        <f>G112*30</f>
        <v>60</v>
      </c>
      <c r="I112" s="2368">
        <f aca="true" t="shared" si="22" ref="I112:I124">J112+K112+L112</f>
        <v>27</v>
      </c>
      <c r="J112" s="2368">
        <v>18</v>
      </c>
      <c r="K112" s="2368"/>
      <c r="L112" s="2368">
        <v>9</v>
      </c>
      <c r="M112" s="2369">
        <f aca="true" t="shared" si="23" ref="M112:M124">H112-I112</f>
        <v>33</v>
      </c>
      <c r="N112" s="2046"/>
      <c r="O112" s="2112"/>
      <c r="P112" s="2120"/>
      <c r="Q112" s="2043"/>
      <c r="R112" s="2112">
        <v>3</v>
      </c>
      <c r="S112" s="2120"/>
      <c r="T112" s="2043"/>
      <c r="U112" s="2112"/>
      <c r="V112" s="2370"/>
      <c r="W112" s="2046"/>
      <c r="X112" s="2112"/>
      <c r="Y112" s="2370"/>
      <c r="Z112" s="1207"/>
      <c r="AA112" s="1207"/>
      <c r="AB112" s="1207"/>
      <c r="AC112" s="1207"/>
      <c r="AD112" s="1207"/>
      <c r="AE112" s="1207"/>
      <c r="AF112" s="1207"/>
      <c r="AG112" s="1207"/>
      <c r="AH112" s="1207"/>
      <c r="AI112" s="1207"/>
      <c r="AJ112" s="1207"/>
      <c r="AK112" s="1207"/>
      <c r="AL112" s="1202"/>
      <c r="AM112" s="1202"/>
      <c r="AN112" s="1202"/>
      <c r="AO112" s="1202"/>
      <c r="AP112" s="1202"/>
      <c r="AQ112" s="1202"/>
      <c r="AR112" s="1202"/>
      <c r="AS112" s="1202"/>
      <c r="AT112" s="1202"/>
      <c r="AU112" s="1202"/>
      <c r="AV112" s="1202"/>
      <c r="AW112" s="1202"/>
    </row>
    <row r="113" spans="1:49" ht="15.75">
      <c r="A113" s="2361" t="s">
        <v>261</v>
      </c>
      <c r="B113" s="2371" t="s">
        <v>95</v>
      </c>
      <c r="C113" s="2372"/>
      <c r="D113" s="2373"/>
      <c r="E113" s="2112"/>
      <c r="F113" s="2374"/>
      <c r="G113" s="2229">
        <v>2</v>
      </c>
      <c r="H113" s="2367">
        <f aca="true" t="shared" si="24" ref="H113:H124">G113*30</f>
        <v>60</v>
      </c>
      <c r="I113" s="2375">
        <f t="shared" si="22"/>
        <v>27</v>
      </c>
      <c r="J113" s="2375">
        <v>18</v>
      </c>
      <c r="K113" s="2375"/>
      <c r="L113" s="2375">
        <v>9</v>
      </c>
      <c r="M113" s="2376">
        <f t="shared" si="23"/>
        <v>33</v>
      </c>
      <c r="N113" s="2046"/>
      <c r="O113" s="2112"/>
      <c r="P113" s="2120"/>
      <c r="Q113" s="2043"/>
      <c r="R113" s="2112">
        <v>3</v>
      </c>
      <c r="S113" s="2120"/>
      <c r="T113" s="2043"/>
      <c r="U113" s="2112"/>
      <c r="V113" s="2370"/>
      <c r="W113" s="2046"/>
      <c r="X113" s="2112"/>
      <c r="Y113" s="2370"/>
      <c r="Z113" s="1207"/>
      <c r="AA113" s="1207"/>
      <c r="AB113" s="1207"/>
      <c r="AC113" s="1207"/>
      <c r="AD113" s="1207"/>
      <c r="AE113" s="1207"/>
      <c r="AF113" s="1207"/>
      <c r="AG113" s="1207"/>
      <c r="AH113" s="1207"/>
      <c r="AI113" s="1207"/>
      <c r="AJ113" s="1207"/>
      <c r="AK113" s="1207"/>
      <c r="AL113" s="1202"/>
      <c r="AM113" s="1202"/>
      <c r="AN113" s="1202"/>
      <c r="AO113" s="1202"/>
      <c r="AP113" s="1202"/>
      <c r="AQ113" s="1202"/>
      <c r="AR113" s="1202"/>
      <c r="AS113" s="1202"/>
      <c r="AT113" s="1202"/>
      <c r="AU113" s="1202"/>
      <c r="AV113" s="1202"/>
      <c r="AW113" s="1202"/>
    </row>
    <row r="114" spans="1:49" ht="15.75">
      <c r="A114" s="2361" t="s">
        <v>262</v>
      </c>
      <c r="B114" s="2371" t="s">
        <v>96</v>
      </c>
      <c r="C114" s="2372"/>
      <c r="D114" s="2373"/>
      <c r="E114" s="2112"/>
      <c r="F114" s="2374"/>
      <c r="G114" s="2229">
        <v>2</v>
      </c>
      <c r="H114" s="2367">
        <f t="shared" si="24"/>
        <v>60</v>
      </c>
      <c r="I114" s="2375">
        <f t="shared" si="22"/>
        <v>27</v>
      </c>
      <c r="J114" s="2375">
        <v>18</v>
      </c>
      <c r="K114" s="2375"/>
      <c r="L114" s="2375">
        <v>9</v>
      </c>
      <c r="M114" s="2376">
        <f t="shared" si="23"/>
        <v>33</v>
      </c>
      <c r="N114" s="2046"/>
      <c r="O114" s="2112"/>
      <c r="P114" s="2120"/>
      <c r="Q114" s="2043"/>
      <c r="R114" s="2112">
        <v>3</v>
      </c>
      <c r="S114" s="2120"/>
      <c r="T114" s="2043"/>
      <c r="U114" s="2112"/>
      <c r="V114" s="2370"/>
      <c r="W114" s="2046"/>
      <c r="X114" s="2112"/>
      <c r="Y114" s="2370"/>
      <c r="Z114" s="1207"/>
      <c r="AA114" s="1207"/>
      <c r="AB114" s="1207"/>
      <c r="AC114" s="1207"/>
      <c r="AD114" s="1207"/>
      <c r="AE114" s="1207"/>
      <c r="AF114" s="1207"/>
      <c r="AG114" s="1207"/>
      <c r="AH114" s="1207"/>
      <c r="AI114" s="1207"/>
      <c r="AJ114" s="1207"/>
      <c r="AK114" s="1207"/>
      <c r="AL114" s="1202"/>
      <c r="AM114" s="1202"/>
      <c r="AN114" s="1202"/>
      <c r="AO114" s="1202"/>
      <c r="AP114" s="1202"/>
      <c r="AQ114" s="1202"/>
      <c r="AR114" s="1202"/>
      <c r="AS114" s="1202"/>
      <c r="AT114" s="1202"/>
      <c r="AU114" s="1202"/>
      <c r="AV114" s="1202"/>
      <c r="AW114" s="1202"/>
    </row>
    <row r="115" spans="1:49" ht="15.75">
      <c r="A115" s="2361" t="s">
        <v>263</v>
      </c>
      <c r="B115" s="2371" t="s">
        <v>143</v>
      </c>
      <c r="C115" s="2372"/>
      <c r="D115" s="2373"/>
      <c r="E115" s="2112"/>
      <c r="F115" s="2374"/>
      <c r="G115" s="2377">
        <v>2</v>
      </c>
      <c r="H115" s="2367">
        <f t="shared" si="24"/>
        <v>60</v>
      </c>
      <c r="I115" s="2368">
        <f>J115+K115+L115</f>
        <v>30</v>
      </c>
      <c r="J115" s="2368">
        <v>20</v>
      </c>
      <c r="K115" s="2368"/>
      <c r="L115" s="2368">
        <v>10</v>
      </c>
      <c r="M115" s="2369">
        <f t="shared" si="23"/>
        <v>30</v>
      </c>
      <c r="N115" s="2378"/>
      <c r="O115" s="2379"/>
      <c r="P115" s="2380"/>
      <c r="Q115" s="2381"/>
      <c r="R115" s="2379"/>
      <c r="S115" s="2380">
        <v>3</v>
      </c>
      <c r="T115" s="2043"/>
      <c r="U115" s="2112"/>
      <c r="V115" s="2370"/>
      <c r="W115" s="2046"/>
      <c r="X115" s="2112"/>
      <c r="Y115" s="2370"/>
      <c r="Z115" s="2382"/>
      <c r="AA115" s="2382"/>
      <c r="AB115" s="2382"/>
      <c r="AC115" s="2382"/>
      <c r="AD115" s="2382"/>
      <c r="AE115" s="2382"/>
      <c r="AF115" s="1207"/>
      <c r="AG115" s="1207"/>
      <c r="AH115" s="1207"/>
      <c r="AI115" s="1207"/>
      <c r="AJ115" s="1207"/>
      <c r="AK115" s="1207"/>
      <c r="AL115" s="1202"/>
      <c r="AM115" s="1202"/>
      <c r="AN115" s="1202"/>
      <c r="AO115" s="1202"/>
      <c r="AP115" s="1202"/>
      <c r="AQ115" s="1202"/>
      <c r="AR115" s="1202"/>
      <c r="AS115" s="1202"/>
      <c r="AT115" s="1202"/>
      <c r="AU115" s="1202"/>
      <c r="AV115" s="1202"/>
      <c r="AW115" s="1202"/>
    </row>
    <row r="116" spans="1:49" ht="15.75">
      <c r="A116" s="2361" t="s">
        <v>264</v>
      </c>
      <c r="B116" s="2371" t="s">
        <v>97</v>
      </c>
      <c r="C116" s="2383"/>
      <c r="D116" s="2373"/>
      <c r="E116" s="2384"/>
      <c r="F116" s="2385"/>
      <c r="G116" s="2229">
        <v>1</v>
      </c>
      <c r="H116" s="2367">
        <f t="shared" si="24"/>
        <v>30</v>
      </c>
      <c r="I116" s="2375">
        <f t="shared" si="22"/>
        <v>15</v>
      </c>
      <c r="J116" s="2112">
        <v>10</v>
      </c>
      <c r="K116" s="2112"/>
      <c r="L116" s="2112">
        <v>5</v>
      </c>
      <c r="M116" s="2370">
        <f t="shared" si="23"/>
        <v>15</v>
      </c>
      <c r="N116" s="2386"/>
      <c r="O116" s="2387"/>
      <c r="P116" s="2388"/>
      <c r="Q116" s="2389"/>
      <c r="R116" s="1997"/>
      <c r="S116" s="2390">
        <v>1.5</v>
      </c>
      <c r="T116" s="2391"/>
      <c r="U116" s="1997"/>
      <c r="V116" s="2392"/>
      <c r="W116" s="2386"/>
      <c r="X116" s="2387"/>
      <c r="Y116" s="2385"/>
      <c r="Z116" s="1202"/>
      <c r="AA116" s="1202"/>
      <c r="AB116" s="1202"/>
      <c r="AC116" s="1203"/>
      <c r="AD116" s="1203"/>
      <c r="AE116" s="2393"/>
      <c r="AF116" s="1202"/>
      <c r="AG116" s="1203"/>
      <c r="AH116" s="1203"/>
      <c r="AI116" s="1202"/>
      <c r="AJ116" s="1202"/>
      <c r="AK116" s="1202"/>
      <c r="AL116" s="1202"/>
      <c r="AM116" s="1202"/>
      <c r="AN116" s="1202"/>
      <c r="AO116" s="1202"/>
      <c r="AP116" s="1202"/>
      <c r="AQ116" s="1202"/>
      <c r="AR116" s="1202"/>
      <c r="AS116" s="1202"/>
      <c r="AT116" s="1202"/>
      <c r="AU116" s="1202"/>
      <c r="AV116" s="1202"/>
      <c r="AW116" s="1202"/>
    </row>
    <row r="117" spans="1:49" ht="15.75">
      <c r="A117" s="2361" t="s">
        <v>265</v>
      </c>
      <c r="B117" s="2371" t="s">
        <v>98</v>
      </c>
      <c r="C117" s="2318"/>
      <c r="D117" s="2373"/>
      <c r="E117" s="2112"/>
      <c r="F117" s="2210"/>
      <c r="G117" s="2229">
        <v>1</v>
      </c>
      <c r="H117" s="2367">
        <f t="shared" si="24"/>
        <v>30</v>
      </c>
      <c r="I117" s="2375">
        <f t="shared" si="22"/>
        <v>15</v>
      </c>
      <c r="J117" s="2112">
        <v>10</v>
      </c>
      <c r="K117" s="2112"/>
      <c r="L117" s="2112">
        <v>5</v>
      </c>
      <c r="M117" s="2370">
        <f t="shared" si="23"/>
        <v>15</v>
      </c>
      <c r="N117" s="2046"/>
      <c r="O117" s="2112"/>
      <c r="P117" s="2120"/>
      <c r="Q117" s="2043"/>
      <c r="R117" s="2112"/>
      <c r="S117" s="2120">
        <v>1.5</v>
      </c>
      <c r="T117" s="2043"/>
      <c r="U117" s="2112"/>
      <c r="V117" s="2370"/>
      <c r="W117" s="2046"/>
      <c r="X117" s="2112"/>
      <c r="Y117" s="2370"/>
      <c r="Z117" s="1207"/>
      <c r="AA117" s="1207"/>
      <c r="AB117" s="1207"/>
      <c r="AC117" s="1207"/>
      <c r="AD117" s="1207"/>
      <c r="AE117" s="1207"/>
      <c r="AF117" s="1207"/>
      <c r="AG117" s="1207"/>
      <c r="AH117" s="1207"/>
      <c r="AI117" s="1207"/>
      <c r="AJ117" s="1207"/>
      <c r="AK117" s="1207"/>
      <c r="AL117" s="1202"/>
      <c r="AM117" s="1202"/>
      <c r="AN117" s="1202"/>
      <c r="AO117" s="1202"/>
      <c r="AP117" s="1202"/>
      <c r="AQ117" s="1202"/>
      <c r="AR117" s="1202"/>
      <c r="AS117" s="1202"/>
      <c r="AT117" s="1202"/>
      <c r="AU117" s="1202"/>
      <c r="AV117" s="1202"/>
      <c r="AW117" s="1202"/>
    </row>
    <row r="118" spans="1:49" ht="15.75">
      <c r="A118" s="2361" t="s">
        <v>266</v>
      </c>
      <c r="B118" s="2362" t="s">
        <v>99</v>
      </c>
      <c r="C118" s="2383"/>
      <c r="D118" s="2103"/>
      <c r="E118" s="1997"/>
      <c r="F118" s="2385"/>
      <c r="G118" s="2229">
        <v>2</v>
      </c>
      <c r="H118" s="2367">
        <f t="shared" si="24"/>
        <v>60</v>
      </c>
      <c r="I118" s="2375">
        <f t="shared" si="22"/>
        <v>30</v>
      </c>
      <c r="J118" s="2368">
        <v>20</v>
      </c>
      <c r="K118" s="2368"/>
      <c r="L118" s="2368">
        <v>10</v>
      </c>
      <c r="M118" s="2376">
        <f t="shared" si="23"/>
        <v>30</v>
      </c>
      <c r="N118" s="2386"/>
      <c r="O118" s="2387"/>
      <c r="P118" s="2388"/>
      <c r="Q118" s="2391"/>
      <c r="R118" s="2387"/>
      <c r="S118" s="2394">
        <v>3</v>
      </c>
      <c r="T118" s="2391"/>
      <c r="U118" s="2395"/>
      <c r="V118" s="2385"/>
      <c r="W118" s="2386"/>
      <c r="X118" s="2387"/>
      <c r="Y118" s="2385"/>
      <c r="Z118" s="1202"/>
      <c r="AA118" s="1202"/>
      <c r="AB118" s="1202"/>
      <c r="AC118" s="1202"/>
      <c r="AD118" s="1202"/>
      <c r="AE118" s="2048"/>
      <c r="AF118" s="1202"/>
      <c r="AG118" s="2048"/>
      <c r="AH118" s="1202"/>
      <c r="AI118" s="1202"/>
      <c r="AJ118" s="1202"/>
      <c r="AK118" s="1202"/>
      <c r="AL118" s="1202"/>
      <c r="AM118" s="1202"/>
      <c r="AN118" s="1202"/>
      <c r="AO118" s="1202"/>
      <c r="AP118" s="1202"/>
      <c r="AQ118" s="1202"/>
      <c r="AR118" s="1202"/>
      <c r="AS118" s="1202"/>
      <c r="AT118" s="1202"/>
      <c r="AU118" s="1202"/>
      <c r="AV118" s="1202"/>
      <c r="AW118" s="1202"/>
    </row>
    <row r="119" spans="1:49" ht="15.75">
      <c r="A119" s="2361" t="s">
        <v>267</v>
      </c>
      <c r="B119" s="2371" t="s">
        <v>100</v>
      </c>
      <c r="C119" s="2318"/>
      <c r="D119" s="2373"/>
      <c r="E119" s="2112"/>
      <c r="F119" s="2210"/>
      <c r="G119" s="2229">
        <v>2</v>
      </c>
      <c r="H119" s="2367">
        <f t="shared" si="24"/>
        <v>60</v>
      </c>
      <c r="I119" s="2375">
        <f t="shared" si="22"/>
        <v>30</v>
      </c>
      <c r="J119" s="2368">
        <v>20</v>
      </c>
      <c r="K119" s="2368"/>
      <c r="L119" s="2368">
        <v>10</v>
      </c>
      <c r="M119" s="2376">
        <f t="shared" si="23"/>
        <v>30</v>
      </c>
      <c r="N119" s="2046"/>
      <c r="O119" s="2112"/>
      <c r="P119" s="2120"/>
      <c r="Q119" s="2043"/>
      <c r="R119" s="2112"/>
      <c r="S119" s="2120">
        <v>3</v>
      </c>
      <c r="T119" s="2043"/>
      <c r="U119" s="2112"/>
      <c r="V119" s="2370"/>
      <c r="W119" s="2046"/>
      <c r="X119" s="2112"/>
      <c r="Y119" s="2370"/>
      <c r="Z119" s="1207"/>
      <c r="AA119" s="1207"/>
      <c r="AB119" s="1207"/>
      <c r="AC119" s="1207"/>
      <c r="AD119" s="1207"/>
      <c r="AE119" s="1207"/>
      <c r="AF119" s="1207"/>
      <c r="AG119" s="1207"/>
      <c r="AH119" s="1207"/>
      <c r="AI119" s="1207"/>
      <c r="AJ119" s="1207"/>
      <c r="AK119" s="1207"/>
      <c r="AL119" s="1202"/>
      <c r="AM119" s="1202"/>
      <c r="AN119" s="1202"/>
      <c r="AO119" s="1202"/>
      <c r="AP119" s="1202"/>
      <c r="AQ119" s="1202"/>
      <c r="AR119" s="1202"/>
      <c r="AS119" s="1202"/>
      <c r="AT119" s="1202"/>
      <c r="AU119" s="1202"/>
      <c r="AV119" s="1202"/>
      <c r="AW119" s="1202"/>
    </row>
    <row r="120" spans="1:49" ht="15.75">
      <c r="A120" s="2361" t="s">
        <v>240</v>
      </c>
      <c r="B120" s="2371" t="s">
        <v>61</v>
      </c>
      <c r="C120" s="2396"/>
      <c r="D120" s="2373"/>
      <c r="E120" s="2397"/>
      <c r="F120" s="2398"/>
      <c r="G120" s="2399">
        <v>2</v>
      </c>
      <c r="H120" s="2367">
        <f t="shared" si="24"/>
        <v>60</v>
      </c>
      <c r="I120" s="2400">
        <f t="shared" si="22"/>
        <v>30</v>
      </c>
      <c r="J120" s="2368">
        <v>20</v>
      </c>
      <c r="K120" s="2368"/>
      <c r="L120" s="2368">
        <v>10</v>
      </c>
      <c r="M120" s="2401">
        <f t="shared" si="23"/>
        <v>30</v>
      </c>
      <c r="N120" s="2082"/>
      <c r="O120" s="2397"/>
      <c r="P120" s="2402"/>
      <c r="Q120" s="2079"/>
      <c r="R120" s="2397"/>
      <c r="S120" s="2402">
        <v>3</v>
      </c>
      <c r="T120" s="2079"/>
      <c r="U120" s="2397"/>
      <c r="V120" s="2403"/>
      <c r="W120" s="2082"/>
      <c r="X120" s="2397"/>
      <c r="Y120" s="2403"/>
      <c r="Z120" s="1207"/>
      <c r="AA120" s="1207"/>
      <c r="AB120" s="1207"/>
      <c r="AC120" s="1207"/>
      <c r="AD120" s="1207"/>
      <c r="AE120" s="1207"/>
      <c r="AF120" s="1207"/>
      <c r="AG120" s="1207"/>
      <c r="AH120" s="1207"/>
      <c r="AI120" s="1207"/>
      <c r="AJ120" s="1207"/>
      <c r="AK120" s="1207"/>
      <c r="AL120" s="1202"/>
      <c r="AM120" s="1202"/>
      <c r="AN120" s="1202"/>
      <c r="AO120" s="1202"/>
      <c r="AP120" s="1202"/>
      <c r="AQ120" s="1202"/>
      <c r="AR120" s="1202"/>
      <c r="AS120" s="1202"/>
      <c r="AT120" s="1202"/>
      <c r="AU120" s="1202"/>
      <c r="AV120" s="1202"/>
      <c r="AW120" s="1202"/>
    </row>
    <row r="121" spans="1:49" ht="15.75">
      <c r="A121" s="2361" t="s">
        <v>268</v>
      </c>
      <c r="B121" s="2371" t="s">
        <v>162</v>
      </c>
      <c r="C121" s="2396"/>
      <c r="D121" s="2373"/>
      <c r="E121" s="2397"/>
      <c r="F121" s="2398"/>
      <c r="G121" s="2399">
        <v>2</v>
      </c>
      <c r="H121" s="2367">
        <f t="shared" si="24"/>
        <v>60</v>
      </c>
      <c r="I121" s="2400">
        <f>J121+K121+L121</f>
        <v>30</v>
      </c>
      <c r="J121" s="2368">
        <v>20</v>
      </c>
      <c r="K121" s="2368"/>
      <c r="L121" s="2368">
        <v>10</v>
      </c>
      <c r="M121" s="2401">
        <f>H121-I121</f>
        <v>30</v>
      </c>
      <c r="N121" s="2082"/>
      <c r="O121" s="2397"/>
      <c r="P121" s="2402"/>
      <c r="Q121" s="2079"/>
      <c r="R121" s="2397"/>
      <c r="S121" s="2402">
        <v>3</v>
      </c>
      <c r="T121" s="2079"/>
      <c r="U121" s="2397"/>
      <c r="V121" s="2403"/>
      <c r="W121" s="2082"/>
      <c r="X121" s="2397"/>
      <c r="Y121" s="2403"/>
      <c r="Z121" s="1207"/>
      <c r="AA121" s="1207"/>
      <c r="AB121" s="1207"/>
      <c r="AC121" s="1207"/>
      <c r="AD121" s="1207"/>
      <c r="AE121" s="1207"/>
      <c r="AF121" s="1207"/>
      <c r="AG121" s="1207"/>
      <c r="AH121" s="1207"/>
      <c r="AI121" s="1207"/>
      <c r="AJ121" s="1207"/>
      <c r="AK121" s="1207"/>
      <c r="AL121" s="1202"/>
      <c r="AM121" s="1202"/>
      <c r="AN121" s="1202"/>
      <c r="AO121" s="1202"/>
      <c r="AP121" s="1202"/>
      <c r="AQ121" s="1202"/>
      <c r="AR121" s="1202"/>
      <c r="AS121" s="1202"/>
      <c r="AT121" s="1202"/>
      <c r="AU121" s="1202"/>
      <c r="AV121" s="1202"/>
      <c r="AW121" s="1202"/>
    </row>
    <row r="122" spans="1:49" ht="31.5">
      <c r="A122" s="2361" t="s">
        <v>269</v>
      </c>
      <c r="B122" s="2371" t="s">
        <v>139</v>
      </c>
      <c r="C122" s="2396"/>
      <c r="D122" s="2373"/>
      <c r="E122" s="2397"/>
      <c r="F122" s="2398"/>
      <c r="G122" s="2399">
        <v>2</v>
      </c>
      <c r="H122" s="2367">
        <f t="shared" si="24"/>
        <v>60</v>
      </c>
      <c r="I122" s="2400">
        <f>J122+K122+L122</f>
        <v>27</v>
      </c>
      <c r="J122" s="2178">
        <v>18</v>
      </c>
      <c r="K122" s="2179"/>
      <c r="L122" s="2179">
        <v>9</v>
      </c>
      <c r="M122" s="2401">
        <f t="shared" si="23"/>
        <v>33</v>
      </c>
      <c r="N122" s="2082"/>
      <c r="O122" s="2397"/>
      <c r="P122" s="2402"/>
      <c r="Q122" s="2079"/>
      <c r="R122" s="2397">
        <v>3</v>
      </c>
      <c r="S122" s="2402"/>
      <c r="T122" s="2079"/>
      <c r="U122" s="2397"/>
      <c r="V122" s="2403"/>
      <c r="W122" s="2082"/>
      <c r="X122" s="2397"/>
      <c r="Y122" s="2403"/>
      <c r="Z122" s="1207"/>
      <c r="AA122" s="1207"/>
      <c r="AB122" s="1207"/>
      <c r="AC122" s="1207"/>
      <c r="AD122" s="1207"/>
      <c r="AE122" s="1207"/>
      <c r="AF122" s="1207"/>
      <c r="AG122" s="1207"/>
      <c r="AH122" s="1207"/>
      <c r="AI122" s="1207"/>
      <c r="AJ122" s="1207"/>
      <c r="AK122" s="1207"/>
      <c r="AL122" s="1202"/>
      <c r="AM122" s="1202"/>
      <c r="AN122" s="1202"/>
      <c r="AO122" s="1202"/>
      <c r="AP122" s="1202"/>
      <c r="AQ122" s="1202"/>
      <c r="AR122" s="1202"/>
      <c r="AS122" s="1202"/>
      <c r="AT122" s="1202"/>
      <c r="AU122" s="1202"/>
      <c r="AV122" s="1202"/>
      <c r="AW122" s="1202"/>
    </row>
    <row r="123" spans="1:49" ht="15.75">
      <c r="A123" s="2361" t="s">
        <v>270</v>
      </c>
      <c r="B123" s="2371" t="s">
        <v>101</v>
      </c>
      <c r="C123" s="2396"/>
      <c r="D123" s="2373"/>
      <c r="E123" s="2397"/>
      <c r="F123" s="2398"/>
      <c r="G123" s="2399">
        <v>2</v>
      </c>
      <c r="H123" s="2367">
        <f t="shared" si="24"/>
        <v>60</v>
      </c>
      <c r="I123" s="2400">
        <f t="shared" si="22"/>
        <v>24</v>
      </c>
      <c r="J123" s="2178">
        <v>16</v>
      </c>
      <c r="K123" s="2179"/>
      <c r="L123" s="2179">
        <v>8</v>
      </c>
      <c r="M123" s="2401">
        <f t="shared" si="23"/>
        <v>36</v>
      </c>
      <c r="N123" s="2082"/>
      <c r="O123" s="2397"/>
      <c r="P123" s="2402"/>
      <c r="Q123" s="2079"/>
      <c r="R123" s="2397"/>
      <c r="S123" s="2402"/>
      <c r="T123" s="2079"/>
      <c r="U123" s="2397"/>
      <c r="V123" s="2403"/>
      <c r="W123" s="2082"/>
      <c r="X123" s="2397"/>
      <c r="Y123" s="2403">
        <v>3</v>
      </c>
      <c r="Z123" s="1207"/>
      <c r="AA123" s="1207"/>
      <c r="AB123" s="1207"/>
      <c r="AC123" s="1207"/>
      <c r="AD123" s="1207"/>
      <c r="AE123" s="1207"/>
      <c r="AF123" s="1207"/>
      <c r="AG123" s="1207"/>
      <c r="AH123" s="1207"/>
      <c r="AI123" s="1207"/>
      <c r="AJ123" s="1207"/>
      <c r="AK123" s="1207"/>
      <c r="AL123" s="1202"/>
      <c r="AM123" s="1202"/>
      <c r="AN123" s="1202"/>
      <c r="AO123" s="1202"/>
      <c r="AP123" s="1202"/>
      <c r="AQ123" s="1202"/>
      <c r="AR123" s="1202"/>
      <c r="AS123" s="1202"/>
      <c r="AT123" s="1202"/>
      <c r="AU123" s="1202"/>
      <c r="AV123" s="1202"/>
      <c r="AW123" s="1202"/>
    </row>
    <row r="124" spans="1:49" ht="16.5" thickBot="1">
      <c r="A124" s="2361" t="s">
        <v>271</v>
      </c>
      <c r="B124" s="2404" t="s">
        <v>102</v>
      </c>
      <c r="C124" s="2396"/>
      <c r="D124" s="2405"/>
      <c r="E124" s="2397"/>
      <c r="F124" s="2398"/>
      <c r="G124" s="2399">
        <v>2</v>
      </c>
      <c r="H124" s="2406">
        <f t="shared" si="24"/>
        <v>60</v>
      </c>
      <c r="I124" s="2400">
        <f t="shared" si="22"/>
        <v>24</v>
      </c>
      <c r="J124" s="2178">
        <v>16</v>
      </c>
      <c r="K124" s="2179"/>
      <c r="L124" s="2179">
        <v>8</v>
      </c>
      <c r="M124" s="2401">
        <f t="shared" si="23"/>
        <v>36</v>
      </c>
      <c r="N124" s="2407"/>
      <c r="O124" s="2408"/>
      <c r="P124" s="2409"/>
      <c r="Q124" s="2410"/>
      <c r="R124" s="2408"/>
      <c r="S124" s="2409"/>
      <c r="T124" s="2410"/>
      <c r="U124" s="2408"/>
      <c r="V124" s="2411"/>
      <c r="W124" s="2407"/>
      <c r="X124" s="2408"/>
      <c r="Y124" s="2411">
        <v>3</v>
      </c>
      <c r="Z124" s="1214"/>
      <c r="AA124" s="1214"/>
      <c r="AB124" s="1214"/>
      <c r="AC124" s="1214"/>
      <c r="AD124" s="1214"/>
      <c r="AE124" s="1214"/>
      <c r="AF124" s="1214"/>
      <c r="AG124" s="1214"/>
      <c r="AH124" s="1214"/>
      <c r="AI124" s="1214"/>
      <c r="AJ124" s="1214"/>
      <c r="AK124" s="1214"/>
      <c r="AL124" s="1202"/>
      <c r="AM124" s="1202"/>
      <c r="AN124" s="1202"/>
      <c r="AO124" s="1202"/>
      <c r="AP124" s="1202"/>
      <c r="AQ124" s="1202"/>
      <c r="AR124" s="1202"/>
      <c r="AS124" s="1202"/>
      <c r="AT124" s="1202"/>
      <c r="AU124" s="1202"/>
      <c r="AV124" s="1202"/>
      <c r="AW124" s="1202"/>
    </row>
    <row r="125" spans="1:49" ht="16.5" thickBot="1">
      <c r="A125" s="3070" t="s">
        <v>285</v>
      </c>
      <c r="B125" s="3070"/>
      <c r="C125" s="3070"/>
      <c r="D125" s="3070"/>
      <c r="E125" s="3070"/>
      <c r="F125" s="3071"/>
      <c r="G125" s="2412">
        <v>0</v>
      </c>
      <c r="H125" s="2412">
        <v>0</v>
      </c>
      <c r="I125" s="2412">
        <v>0</v>
      </c>
      <c r="J125" s="2412">
        <v>0</v>
      </c>
      <c r="K125" s="2412">
        <v>0</v>
      </c>
      <c r="L125" s="2412">
        <v>0</v>
      </c>
      <c r="M125" s="2412">
        <v>0</v>
      </c>
      <c r="N125" s="2412">
        <f aca="true" t="shared" si="25" ref="N125:X125">SUM(N112,N118,N123)</f>
        <v>0</v>
      </c>
      <c r="O125" s="2412">
        <f t="shared" si="25"/>
        <v>0</v>
      </c>
      <c r="P125" s="2412">
        <f t="shared" si="25"/>
        <v>0</v>
      </c>
      <c r="Q125" s="2412">
        <f t="shared" si="25"/>
        <v>0</v>
      </c>
      <c r="R125" s="2412">
        <v>0</v>
      </c>
      <c r="S125" s="2412">
        <v>0</v>
      </c>
      <c r="T125" s="2412">
        <f t="shared" si="25"/>
        <v>0</v>
      </c>
      <c r="U125" s="2412">
        <f t="shared" si="25"/>
        <v>0</v>
      </c>
      <c r="V125" s="2412">
        <f t="shared" si="25"/>
        <v>0</v>
      </c>
      <c r="W125" s="2412">
        <f t="shared" si="25"/>
        <v>0</v>
      </c>
      <c r="X125" s="2412">
        <f t="shared" si="25"/>
        <v>0</v>
      </c>
      <c r="Y125" s="2412">
        <v>0</v>
      </c>
      <c r="Z125" s="1214"/>
      <c r="AA125" s="1214"/>
      <c r="AB125" s="1214"/>
      <c r="AC125" s="1214"/>
      <c r="AD125" s="1214"/>
      <c r="AE125" s="1214"/>
      <c r="AF125" s="1214"/>
      <c r="AG125" s="1214"/>
      <c r="AH125" s="1214"/>
      <c r="AI125" s="1214"/>
      <c r="AJ125" s="1214"/>
      <c r="AK125" s="1214"/>
      <c r="AL125" s="1202"/>
      <c r="AM125" s="1202"/>
      <c r="AN125" s="1202"/>
      <c r="AO125" s="1202"/>
      <c r="AP125" s="1202"/>
      <c r="AQ125" s="1202"/>
      <c r="AR125" s="1202"/>
      <c r="AS125" s="1202"/>
      <c r="AT125" s="1202"/>
      <c r="AU125" s="1202"/>
      <c r="AV125" s="1202"/>
      <c r="AW125" s="1202"/>
    </row>
    <row r="126" spans="1:49" ht="20.25" thickBot="1">
      <c r="A126" s="1027">
        <v>1</v>
      </c>
      <c r="B126" s="1028" t="s">
        <v>510</v>
      </c>
      <c r="C126" s="1029"/>
      <c r="D126" s="1030">
        <v>3</v>
      </c>
      <c r="E126" s="1030"/>
      <c r="F126" s="1031"/>
      <c r="G126" s="1032">
        <v>1</v>
      </c>
      <c r="H126" s="1247">
        <f aca="true" t="shared" si="26" ref="H126:H131">G126*30</f>
        <v>30</v>
      </c>
      <c r="I126" s="1248">
        <f>J126+K126+L126</f>
        <v>14</v>
      </c>
      <c r="J126" s="1035">
        <v>10</v>
      </c>
      <c r="K126" s="1035"/>
      <c r="L126" s="1036">
        <v>4</v>
      </c>
      <c r="M126" s="1249">
        <f aca="true" t="shared" si="27" ref="M126:M131">H126-I126</f>
        <v>16</v>
      </c>
      <c r="N126" s="1250"/>
      <c r="O126" s="1250"/>
      <c r="P126" s="1250"/>
      <c r="Q126" s="1039">
        <v>1</v>
      </c>
      <c r="R126" s="1039"/>
      <c r="S126" s="1039"/>
      <c r="T126" s="1039"/>
      <c r="U126" s="1039"/>
      <c r="V126" s="1039"/>
      <c r="W126" s="1251"/>
      <c r="X126" s="1252"/>
      <c r="Y126" s="1253"/>
      <c r="Z126" s="1235"/>
      <c r="AA126" s="1235">
        <v>2</v>
      </c>
      <c r="AB126" s="1235"/>
      <c r="AC126" s="1235"/>
      <c r="AD126" s="1235"/>
      <c r="AE126" s="1235"/>
      <c r="AF126" s="1235"/>
      <c r="AG126" s="1235"/>
      <c r="AH126" s="1235"/>
      <c r="AI126" s="1235"/>
      <c r="AJ126" s="1235"/>
      <c r="AK126" s="2413">
        <v>2</v>
      </c>
      <c r="AL126" s="1202">
        <v>1</v>
      </c>
      <c r="AM126" s="1202">
        <v>2</v>
      </c>
      <c r="AN126" s="1202">
        <v>3</v>
      </c>
      <c r="AO126" s="1202">
        <v>4</v>
      </c>
      <c r="AP126" s="1202"/>
      <c r="AQ126" s="1236"/>
      <c r="AR126" s="1236"/>
      <c r="AS126" s="1202"/>
      <c r="AT126" s="1202"/>
      <c r="AU126" s="1202"/>
      <c r="AV126" s="1202"/>
      <c r="AW126" s="1202"/>
    </row>
    <row r="127" spans="1:49" ht="20.25" thickBot="1">
      <c r="A127" s="1043">
        <v>2</v>
      </c>
      <c r="B127" s="1028" t="s">
        <v>511</v>
      </c>
      <c r="C127" s="1029"/>
      <c r="D127" s="1030" t="s">
        <v>492</v>
      </c>
      <c r="E127" s="1030"/>
      <c r="F127" s="1031"/>
      <c r="G127" s="1032">
        <v>1.5</v>
      </c>
      <c r="H127" s="1247">
        <f t="shared" si="26"/>
        <v>45</v>
      </c>
      <c r="I127" s="1248">
        <f>J127+K127+L127</f>
        <v>16</v>
      </c>
      <c r="J127" s="1035">
        <v>16</v>
      </c>
      <c r="K127" s="1035"/>
      <c r="L127" s="1036"/>
      <c r="M127" s="1249">
        <f t="shared" si="27"/>
        <v>29</v>
      </c>
      <c r="N127" s="1250"/>
      <c r="O127" s="1250"/>
      <c r="P127" s="1250"/>
      <c r="Q127" s="1039"/>
      <c r="R127" s="1039">
        <v>2</v>
      </c>
      <c r="S127" s="1039"/>
      <c r="T127" s="1039"/>
      <c r="U127" s="1039"/>
      <c r="V127" s="1039"/>
      <c r="W127" s="1254"/>
      <c r="X127" s="1255"/>
      <c r="Y127" s="1256"/>
      <c r="Z127" s="1235"/>
      <c r="AA127" s="1235">
        <v>2</v>
      </c>
      <c r="AB127" s="1235"/>
      <c r="AC127" s="1235"/>
      <c r="AD127" s="1235"/>
      <c r="AE127" s="1235"/>
      <c r="AF127" s="1235"/>
      <c r="AG127" s="1235"/>
      <c r="AH127" s="1235"/>
      <c r="AI127" s="1235"/>
      <c r="AJ127" s="1235"/>
      <c r="AK127" s="2413">
        <v>2</v>
      </c>
      <c r="AL127" s="1202" t="s">
        <v>42</v>
      </c>
      <c r="AM127" s="1202" t="s">
        <v>43</v>
      </c>
      <c r="AN127" s="1202" t="s">
        <v>44</v>
      </c>
      <c r="AO127" s="1202" t="s">
        <v>45</v>
      </c>
      <c r="AP127" s="1202"/>
      <c r="AQ127" s="1236"/>
      <c r="AR127" s="1236"/>
      <c r="AS127" s="1202"/>
      <c r="AT127" s="1202"/>
      <c r="AU127" s="1202"/>
      <c r="AV127" s="1202"/>
      <c r="AW127" s="1202"/>
    </row>
    <row r="128" spans="1:49" ht="20.25" thickBot="1">
      <c r="A128" s="1043">
        <v>3</v>
      </c>
      <c r="B128" s="1028" t="s">
        <v>512</v>
      </c>
      <c r="C128" s="1047"/>
      <c r="D128" s="1048" t="s">
        <v>493</v>
      </c>
      <c r="E128" s="1048"/>
      <c r="F128" s="1049"/>
      <c r="G128" s="1050">
        <v>1.5</v>
      </c>
      <c r="H128" s="1247">
        <f t="shared" si="26"/>
        <v>45</v>
      </c>
      <c r="I128" s="1248">
        <v>16</v>
      </c>
      <c r="J128" s="1039">
        <v>16</v>
      </c>
      <c r="K128" s="1039"/>
      <c r="L128" s="1051"/>
      <c r="M128" s="1249">
        <f t="shared" si="27"/>
        <v>29</v>
      </c>
      <c r="N128" s="1250"/>
      <c r="O128" s="1250"/>
      <c r="P128" s="1250"/>
      <c r="Q128" s="1039"/>
      <c r="R128" s="1039"/>
      <c r="S128" s="1039">
        <v>2</v>
      </c>
      <c r="T128" s="1039"/>
      <c r="U128" s="1039"/>
      <c r="V128" s="1039"/>
      <c r="W128" s="1244"/>
      <c r="X128" s="1243"/>
      <c r="Y128" s="1231"/>
      <c r="Z128" s="1235"/>
      <c r="AA128" s="1235">
        <v>2</v>
      </c>
      <c r="AB128" s="1235"/>
      <c r="AC128" s="1235"/>
      <c r="AD128" s="1235"/>
      <c r="AE128" s="1235"/>
      <c r="AF128" s="1235"/>
      <c r="AG128" s="1235"/>
      <c r="AH128" s="1235"/>
      <c r="AI128" s="1235"/>
      <c r="AJ128" s="1235"/>
      <c r="AK128" s="2413">
        <v>2</v>
      </c>
      <c r="AL128" s="2048">
        <f>SUMIF($AK126:$AK131,AL126,$G126:$G131)</f>
        <v>0</v>
      </c>
      <c r="AM128" s="2048">
        <f>SUMIF($AK126:$AK131,AM126,$G126:$G131)</f>
        <v>4</v>
      </c>
      <c r="AN128" s="2048">
        <f>SUMIF($AK126:$AK131,AN126,$G126:$G131)</f>
        <v>6</v>
      </c>
      <c r="AO128" s="2048">
        <f>SUMIF($AK126:$AK131,AO126,$G126:$G131)</f>
        <v>0</v>
      </c>
      <c r="AP128" s="2048">
        <f>SUM(AL128:AO128)</f>
        <v>10</v>
      </c>
      <c r="AQ128" s="1236"/>
      <c r="AR128" s="1236"/>
      <c r="AS128" s="1202"/>
      <c r="AT128" s="1202"/>
      <c r="AU128" s="1202"/>
      <c r="AV128" s="1202"/>
      <c r="AW128" s="1202"/>
    </row>
    <row r="129" spans="1:49" ht="20.25" thickBot="1">
      <c r="A129" s="1043">
        <v>4</v>
      </c>
      <c r="B129" s="1028" t="s">
        <v>513</v>
      </c>
      <c r="C129" s="1047"/>
      <c r="D129" s="1048" t="s">
        <v>502</v>
      </c>
      <c r="E129" s="1048"/>
      <c r="F129" s="1049"/>
      <c r="G129" s="1050">
        <v>3</v>
      </c>
      <c r="H129" s="1247">
        <f t="shared" si="26"/>
        <v>90</v>
      </c>
      <c r="I129" s="1248">
        <f>J129+K129+L129</f>
        <v>40</v>
      </c>
      <c r="J129" s="1039">
        <v>28</v>
      </c>
      <c r="K129" s="1039"/>
      <c r="L129" s="1051">
        <v>12</v>
      </c>
      <c r="M129" s="1249">
        <f t="shared" si="27"/>
        <v>50</v>
      </c>
      <c r="N129" s="1250"/>
      <c r="O129" s="1250"/>
      <c r="P129" s="1250"/>
      <c r="Q129" s="1039"/>
      <c r="R129" s="1039"/>
      <c r="S129" s="1039"/>
      <c r="T129" s="1039">
        <v>3</v>
      </c>
      <c r="U129" s="1039"/>
      <c r="V129" s="1039"/>
      <c r="W129" s="1244"/>
      <c r="X129" s="1243"/>
      <c r="Y129" s="1231"/>
      <c r="Z129" s="1235"/>
      <c r="AA129" s="1235">
        <v>3</v>
      </c>
      <c r="AB129" s="1235"/>
      <c r="AC129" s="1235"/>
      <c r="AD129" s="1235"/>
      <c r="AE129" s="1235"/>
      <c r="AF129" s="1235"/>
      <c r="AG129" s="1235"/>
      <c r="AH129" s="1235"/>
      <c r="AI129" s="1235"/>
      <c r="AJ129" s="1235"/>
      <c r="AK129" s="2413">
        <v>3</v>
      </c>
      <c r="AL129" s="1236"/>
      <c r="AM129" s="1236"/>
      <c r="AN129" s="1236"/>
      <c r="AO129" s="1236"/>
      <c r="AP129" s="1236"/>
      <c r="AQ129" s="1236"/>
      <c r="AR129" s="1236"/>
      <c r="AS129" s="1202"/>
      <c r="AT129" s="1202"/>
      <c r="AU129" s="1202"/>
      <c r="AV129" s="1202"/>
      <c r="AW129" s="1202"/>
    </row>
    <row r="130" spans="1:49" ht="20.25" thickBot="1">
      <c r="A130" s="1055">
        <v>5</v>
      </c>
      <c r="B130" s="1056" t="s">
        <v>514</v>
      </c>
      <c r="C130" s="1057"/>
      <c r="D130" s="1058" t="s">
        <v>494</v>
      </c>
      <c r="E130" s="1058"/>
      <c r="F130" s="1059"/>
      <c r="G130" s="1060">
        <v>1.5</v>
      </c>
      <c r="H130" s="1257">
        <f t="shared" si="26"/>
        <v>45</v>
      </c>
      <c r="I130" s="1258">
        <f>J130+K130+L130</f>
        <v>16</v>
      </c>
      <c r="J130" s="1063">
        <v>16</v>
      </c>
      <c r="K130" s="1063"/>
      <c r="L130" s="1064"/>
      <c r="M130" s="1249">
        <f t="shared" si="27"/>
        <v>29</v>
      </c>
      <c r="N130" s="1250"/>
      <c r="O130" s="1250"/>
      <c r="P130" s="1250"/>
      <c r="Q130" s="1039"/>
      <c r="R130" s="1039"/>
      <c r="S130" s="1039"/>
      <c r="T130" s="1039"/>
      <c r="U130" s="1039">
        <v>2</v>
      </c>
      <c r="V130" s="1039"/>
      <c r="W130" s="1244"/>
      <c r="X130" s="1243"/>
      <c r="Y130" s="1231"/>
      <c r="Z130" s="1235"/>
      <c r="AA130" s="1235">
        <v>3</v>
      </c>
      <c r="AB130" s="1235"/>
      <c r="AC130" s="1235"/>
      <c r="AD130" s="1235"/>
      <c r="AE130" s="1235"/>
      <c r="AF130" s="1235"/>
      <c r="AG130" s="1235"/>
      <c r="AH130" s="1235"/>
      <c r="AI130" s="1235"/>
      <c r="AJ130" s="1235"/>
      <c r="AK130" s="2413">
        <v>3</v>
      </c>
      <c r="AL130" s="1236"/>
      <c r="AM130" s="1236"/>
      <c r="AN130" s="1236"/>
      <c r="AO130" s="1236"/>
      <c r="AP130" s="1236"/>
      <c r="AQ130" s="1236"/>
      <c r="AR130" s="1236"/>
      <c r="AS130" s="1202"/>
      <c r="AT130" s="1202"/>
      <c r="AU130" s="1202"/>
      <c r="AV130" s="1202"/>
      <c r="AW130" s="1202"/>
    </row>
    <row r="131" spans="1:49" ht="20.25" thickBot="1">
      <c r="A131" s="1058">
        <v>6</v>
      </c>
      <c r="B131" s="1325" t="s">
        <v>515</v>
      </c>
      <c r="C131" s="1326"/>
      <c r="D131" s="1058" t="s">
        <v>495</v>
      </c>
      <c r="E131" s="1058"/>
      <c r="F131" s="1326"/>
      <c r="G131" s="1327">
        <v>1.5</v>
      </c>
      <c r="H131" s="1328">
        <f t="shared" si="26"/>
        <v>45</v>
      </c>
      <c r="I131" s="1329">
        <v>18</v>
      </c>
      <c r="J131" s="1063">
        <v>9</v>
      </c>
      <c r="K131" s="1063"/>
      <c r="L131" s="1063">
        <v>9</v>
      </c>
      <c r="M131" s="1329">
        <f t="shared" si="27"/>
        <v>27</v>
      </c>
      <c r="N131" s="1330"/>
      <c r="O131" s="1330"/>
      <c r="P131" s="1330"/>
      <c r="Q131" s="1063"/>
      <c r="R131" s="1063"/>
      <c r="S131" s="1063"/>
      <c r="T131" s="1063"/>
      <c r="U131" s="1063"/>
      <c r="V131" s="1063">
        <v>2</v>
      </c>
      <c r="W131" s="1331"/>
      <c r="X131" s="1332"/>
      <c r="Y131" s="1333"/>
      <c r="Z131" s="1235"/>
      <c r="AA131" s="1235">
        <v>3</v>
      </c>
      <c r="AB131" s="1235"/>
      <c r="AC131" s="1235"/>
      <c r="AD131" s="1235"/>
      <c r="AE131" s="1235"/>
      <c r="AF131" s="1235"/>
      <c r="AG131" s="1235"/>
      <c r="AH131" s="1235"/>
      <c r="AI131" s="1235"/>
      <c r="AJ131" s="1235"/>
      <c r="AK131" s="2413">
        <v>3</v>
      </c>
      <c r="AL131" s="1236"/>
      <c r="AM131" s="1236"/>
      <c r="AN131" s="1236"/>
      <c r="AO131" s="1236"/>
      <c r="AP131" s="1236"/>
      <c r="AQ131" s="1236"/>
      <c r="AR131" s="1236"/>
      <c r="AS131" s="1202"/>
      <c r="AT131" s="1202"/>
      <c r="AU131" s="1202"/>
      <c r="AV131" s="1202"/>
      <c r="AW131" s="1202"/>
    </row>
    <row r="132" spans="1:49" ht="19.5" thickBot="1">
      <c r="A132" s="3072" t="s">
        <v>285</v>
      </c>
      <c r="B132" s="3073"/>
      <c r="C132" s="3073"/>
      <c r="D132" s="3073"/>
      <c r="E132" s="3073"/>
      <c r="F132" s="3073"/>
      <c r="G132" s="2414">
        <f>SUM(G126:G131)</f>
        <v>10</v>
      </c>
      <c r="H132" s="2414">
        <f>SUM(H126:H131)</f>
        <v>300</v>
      </c>
      <c r="I132" s="2414">
        <f>SUM(I126:I131)</f>
        <v>120</v>
      </c>
      <c r="J132" s="2414">
        <f>SUM(J126:J131)</f>
        <v>95</v>
      </c>
      <c r="K132" s="2414">
        <f>SUM(K126:K130)</f>
        <v>0</v>
      </c>
      <c r="L132" s="2414">
        <f>SUM(L126:L131)</f>
        <v>25</v>
      </c>
      <c r="M132" s="2414">
        <f>SUM(M126:M131)</f>
        <v>180</v>
      </c>
      <c r="N132" s="2414"/>
      <c r="O132" s="2414"/>
      <c r="P132" s="2414"/>
      <c r="Q132" s="2414">
        <f>SUM(Q126:Q130)</f>
        <v>1</v>
      </c>
      <c r="R132" s="2414">
        <f>SUM(R126:R130)</f>
        <v>2</v>
      </c>
      <c r="S132" s="2414">
        <f>SUM(S126:S130)</f>
        <v>2</v>
      </c>
      <c r="T132" s="2414">
        <f>SUM(T126:T130)</f>
        <v>3</v>
      </c>
      <c r="U132" s="2414">
        <f>SUM(U126:U130)</f>
        <v>2</v>
      </c>
      <c r="V132" s="2414" t="s">
        <v>288</v>
      </c>
      <c r="W132" s="2415"/>
      <c r="X132" s="2416"/>
      <c r="Y132" s="2417"/>
      <c r="Z132" s="1235"/>
      <c r="AA132" s="1235"/>
      <c r="AB132" s="1235"/>
      <c r="AC132" s="1235"/>
      <c r="AD132" s="1235"/>
      <c r="AE132" s="1235"/>
      <c r="AF132" s="1235"/>
      <c r="AG132" s="1235"/>
      <c r="AH132" s="1235"/>
      <c r="AI132" s="1235"/>
      <c r="AJ132" s="1235"/>
      <c r="AK132" s="2418"/>
      <c r="AL132" s="1236"/>
      <c r="AM132" s="1236"/>
      <c r="AN132" s="1236"/>
      <c r="AO132" s="1236"/>
      <c r="AP132" s="1236"/>
      <c r="AQ132" s="1236"/>
      <c r="AR132" s="1236"/>
      <c r="AS132" s="1202"/>
      <c r="AT132" s="1202"/>
      <c r="AU132" s="1202"/>
      <c r="AV132" s="1202"/>
      <c r="AW132" s="1202"/>
    </row>
    <row r="133" spans="1:49" ht="16.5" thickBot="1">
      <c r="A133" s="2419" t="s">
        <v>447</v>
      </c>
      <c r="B133" s="2420" t="s">
        <v>448</v>
      </c>
      <c r="C133" s="2421"/>
      <c r="D133" s="2422">
        <v>3</v>
      </c>
      <c r="E133" s="2422"/>
      <c r="F133" s="2423"/>
      <c r="G133" s="2424">
        <v>1</v>
      </c>
      <c r="H133" s="2424">
        <f>G133*30</f>
        <v>30</v>
      </c>
      <c r="I133" s="2425">
        <f>J133+K133+L133</f>
        <v>14</v>
      </c>
      <c r="J133" s="2426">
        <v>10</v>
      </c>
      <c r="K133" s="2426"/>
      <c r="L133" s="2426">
        <v>4</v>
      </c>
      <c r="M133" s="2427">
        <f>H133-I133</f>
        <v>16</v>
      </c>
      <c r="N133" s="2421"/>
      <c r="O133" s="2103"/>
      <c r="P133" s="2104"/>
      <c r="Q133" s="2425">
        <v>1</v>
      </c>
      <c r="R133" s="2426"/>
      <c r="S133" s="2427"/>
      <c r="T133" s="2428"/>
      <c r="U133" s="2426"/>
      <c r="V133" s="2427"/>
      <c r="W133" s="2429"/>
      <c r="X133" s="2030"/>
      <c r="Y133" s="2031"/>
      <c r="Z133" s="1235"/>
      <c r="AA133" s="1235"/>
      <c r="AB133" s="1235"/>
      <c r="AC133" s="1235"/>
      <c r="AD133" s="1235"/>
      <c r="AE133" s="1235"/>
      <c r="AF133" s="1235"/>
      <c r="AG133" s="1235"/>
      <c r="AH133" s="1235"/>
      <c r="AI133" s="1235"/>
      <c r="AJ133" s="1235"/>
      <c r="AK133" s="2418"/>
      <c r="AL133" s="1236"/>
      <c r="AM133" s="1236"/>
      <c r="AN133" s="1236"/>
      <c r="AO133" s="1236"/>
      <c r="AP133" s="1236"/>
      <c r="AQ133" s="1236"/>
      <c r="AR133" s="1236"/>
      <c r="AS133" s="1202"/>
      <c r="AT133" s="1202"/>
      <c r="AU133" s="1202"/>
      <c r="AV133" s="1202"/>
      <c r="AW133" s="1202"/>
    </row>
    <row r="134" spans="1:49" ht="16.5" thickBot="1">
      <c r="A134" s="2430" t="s">
        <v>449</v>
      </c>
      <c r="B134" s="2431" t="s">
        <v>61</v>
      </c>
      <c r="C134" s="2432"/>
      <c r="D134" s="2433">
        <v>3</v>
      </c>
      <c r="E134" s="2433"/>
      <c r="F134" s="2434"/>
      <c r="G134" s="2435">
        <v>1</v>
      </c>
      <c r="H134" s="2435">
        <f>G134*30</f>
        <v>30</v>
      </c>
      <c r="I134" s="2436">
        <f>J134+K134+L134</f>
        <v>14</v>
      </c>
      <c r="J134" s="2437">
        <v>10</v>
      </c>
      <c r="K134" s="2437"/>
      <c r="L134" s="2437">
        <v>4</v>
      </c>
      <c r="M134" s="2427">
        <f>H134-I134</f>
        <v>16</v>
      </c>
      <c r="N134" s="2421"/>
      <c r="O134" s="2103"/>
      <c r="P134" s="2104"/>
      <c r="Q134" s="2425">
        <v>1</v>
      </c>
      <c r="R134" s="2426"/>
      <c r="S134" s="2427"/>
      <c r="T134" s="2428"/>
      <c r="U134" s="2426"/>
      <c r="V134" s="2427"/>
      <c r="W134" s="2438"/>
      <c r="X134" s="2397"/>
      <c r="Y134" s="2403"/>
      <c r="Z134" s="1235"/>
      <c r="AA134" s="1235"/>
      <c r="AB134" s="1235"/>
      <c r="AC134" s="1235"/>
      <c r="AD134" s="1235"/>
      <c r="AE134" s="1235"/>
      <c r="AF134" s="1235"/>
      <c r="AG134" s="1235"/>
      <c r="AH134" s="1235"/>
      <c r="AI134" s="1235"/>
      <c r="AJ134" s="1235"/>
      <c r="AK134" s="2418"/>
      <c r="AL134" s="1236"/>
      <c r="AM134" s="1236"/>
      <c r="AN134" s="1236"/>
      <c r="AO134" s="1236"/>
      <c r="AP134" s="1236"/>
      <c r="AQ134" s="1236"/>
      <c r="AR134" s="1236"/>
      <c r="AS134" s="1202"/>
      <c r="AT134" s="1202"/>
      <c r="AU134" s="1202"/>
      <c r="AV134" s="1202"/>
      <c r="AW134" s="1202"/>
    </row>
    <row r="135" spans="1:49" ht="16.5" thickBot="1">
      <c r="A135" s="2439" t="s">
        <v>450</v>
      </c>
      <c r="B135" s="1097" t="s">
        <v>451</v>
      </c>
      <c r="C135" s="2440"/>
      <c r="D135" s="2441" t="s">
        <v>494</v>
      </c>
      <c r="E135" s="2442"/>
      <c r="F135" s="2443"/>
      <c r="G135" s="2444">
        <v>1.5</v>
      </c>
      <c r="H135" s="2445">
        <v>45</v>
      </c>
      <c r="I135" s="2445">
        <v>16</v>
      </c>
      <c r="J135" s="2441">
        <v>16</v>
      </c>
      <c r="K135" s="2441"/>
      <c r="L135" s="2441"/>
      <c r="M135" s="2442">
        <v>29</v>
      </c>
      <c r="N135" s="2446"/>
      <c r="O135" s="2440"/>
      <c r="P135" s="2447"/>
      <c r="Q135" s="2444"/>
      <c r="R135" s="2441"/>
      <c r="S135" s="2448"/>
      <c r="T135" s="2448"/>
      <c r="U135" s="2441">
        <v>2</v>
      </c>
      <c r="V135" s="2442"/>
      <c r="W135" s="2373"/>
      <c r="X135" s="2373"/>
      <c r="Y135" s="2373"/>
      <c r="Z135" s="1235"/>
      <c r="AA135" s="1235"/>
      <c r="AB135" s="1235"/>
      <c r="AC135" s="1235"/>
      <c r="AD135" s="1235"/>
      <c r="AE135" s="1235"/>
      <c r="AF135" s="1235"/>
      <c r="AG135" s="1235"/>
      <c r="AH135" s="1235"/>
      <c r="AI135" s="1235"/>
      <c r="AJ135" s="1235"/>
      <c r="AK135" s="2418"/>
      <c r="AL135" s="1236"/>
      <c r="AM135" s="1236"/>
      <c r="AN135" s="1236"/>
      <c r="AO135" s="1236"/>
      <c r="AP135" s="1236"/>
      <c r="AQ135" s="1236"/>
      <c r="AR135" s="1236"/>
      <c r="AS135" s="1236"/>
      <c r="AT135" s="1236"/>
      <c r="AU135" s="1236"/>
      <c r="AV135" s="1236"/>
      <c r="AW135" s="1236"/>
    </row>
    <row r="136" spans="1:49" ht="16.5" thickBot="1">
      <c r="A136" s="2439" t="s">
        <v>452</v>
      </c>
      <c r="B136" s="1107" t="s">
        <v>453</v>
      </c>
      <c r="C136" s="2449"/>
      <c r="D136" s="2445" t="s">
        <v>492</v>
      </c>
      <c r="E136" s="2450"/>
      <c r="F136" s="2451"/>
      <c r="G136" s="2452">
        <v>1.5</v>
      </c>
      <c r="H136" s="2445">
        <v>45</v>
      </c>
      <c r="I136" s="2445">
        <v>16</v>
      </c>
      <c r="J136" s="2445">
        <v>16</v>
      </c>
      <c r="K136" s="2445"/>
      <c r="L136" s="2445"/>
      <c r="M136" s="2450">
        <v>29</v>
      </c>
      <c r="N136" s="2453"/>
      <c r="O136" s="2449"/>
      <c r="P136" s="2454"/>
      <c r="Q136" s="2452"/>
      <c r="R136" s="2445">
        <v>2</v>
      </c>
      <c r="S136" s="2445"/>
      <c r="T136" s="2445"/>
      <c r="U136" s="2445"/>
      <c r="V136" s="2450"/>
      <c r="W136" s="2373"/>
      <c r="X136" s="2373"/>
      <c r="Y136" s="2373"/>
      <c r="Z136" s="1235"/>
      <c r="AA136" s="1235"/>
      <c r="AB136" s="1235"/>
      <c r="AC136" s="1235"/>
      <c r="AD136" s="1235"/>
      <c r="AE136" s="1235"/>
      <c r="AF136" s="1235"/>
      <c r="AG136" s="1235"/>
      <c r="AH136" s="1235"/>
      <c r="AI136" s="1235"/>
      <c r="AJ136" s="1235"/>
      <c r="AK136" s="2418"/>
      <c r="AL136" s="1236"/>
      <c r="AM136" s="1236"/>
      <c r="AN136" s="1236"/>
      <c r="AO136" s="1236"/>
      <c r="AP136" s="1236"/>
      <c r="AQ136" s="1236"/>
      <c r="AR136" s="1236"/>
      <c r="AS136" s="1236"/>
      <c r="AT136" s="1236"/>
      <c r="AU136" s="1236"/>
      <c r="AV136" s="1236"/>
      <c r="AW136" s="1236"/>
    </row>
    <row r="137" spans="1:49" ht="16.5" thickBot="1">
      <c r="A137" s="2439" t="s">
        <v>454</v>
      </c>
      <c r="B137" s="1114" t="s">
        <v>455</v>
      </c>
      <c r="C137" s="2449"/>
      <c r="D137" s="2445"/>
      <c r="E137" s="2450"/>
      <c r="F137" s="2451"/>
      <c r="G137" s="2455">
        <f>6.5+G143</f>
        <v>8</v>
      </c>
      <c r="H137" s="2456">
        <f>195+H143</f>
        <v>240</v>
      </c>
      <c r="I137" s="2456">
        <f>78+I143</f>
        <v>96</v>
      </c>
      <c r="J137" s="2456"/>
      <c r="K137" s="2456"/>
      <c r="L137" s="2456">
        <f>78+L143</f>
        <v>96</v>
      </c>
      <c r="M137" s="2456">
        <f>117+M143</f>
        <v>144</v>
      </c>
      <c r="N137" s="2449"/>
      <c r="O137" s="2449"/>
      <c r="P137" s="2454"/>
      <c r="Q137" s="2452"/>
      <c r="R137" s="2445"/>
      <c r="S137" s="2445"/>
      <c r="T137" s="2445"/>
      <c r="U137" s="2445"/>
      <c r="V137" s="2454"/>
      <c r="W137" s="2373"/>
      <c r="X137" s="2373"/>
      <c r="Y137" s="2373"/>
      <c r="Z137" s="1235"/>
      <c r="AA137" s="1235"/>
      <c r="AB137" s="1235"/>
      <c r="AC137" s="1235"/>
      <c r="AD137" s="1235"/>
      <c r="AE137" s="1235"/>
      <c r="AF137" s="1235"/>
      <c r="AG137" s="1235"/>
      <c r="AH137" s="1235"/>
      <c r="AI137" s="1235"/>
      <c r="AJ137" s="1235"/>
      <c r="AK137" s="2418"/>
      <c r="AL137" s="1236"/>
      <c r="AM137" s="1236"/>
      <c r="AN137" s="1236"/>
      <c r="AO137" s="1236"/>
      <c r="AP137" s="1236"/>
      <c r="AQ137" s="1236"/>
      <c r="AR137" s="1236"/>
      <c r="AS137" s="1236"/>
      <c r="AT137" s="1236"/>
      <c r="AU137" s="1236"/>
      <c r="AV137" s="1236"/>
      <c r="AW137" s="1236"/>
    </row>
    <row r="138" spans="1:49" ht="16.5" thickBot="1">
      <c r="A138" s="2439" t="s">
        <v>456</v>
      </c>
      <c r="B138" s="1117" t="s">
        <v>455</v>
      </c>
      <c r="C138" s="2449"/>
      <c r="D138" s="2445">
        <v>3</v>
      </c>
      <c r="E138" s="2450"/>
      <c r="F138" s="2451"/>
      <c r="G138" s="2452">
        <v>1</v>
      </c>
      <c r="H138" s="2445">
        <v>30</v>
      </c>
      <c r="I138" s="2445">
        <v>14</v>
      </c>
      <c r="J138" s="2445"/>
      <c r="K138" s="2445"/>
      <c r="L138" s="2445">
        <v>14</v>
      </c>
      <c r="M138" s="2450">
        <v>16</v>
      </c>
      <c r="N138" s="2453"/>
      <c r="O138" s="2449"/>
      <c r="P138" s="2454"/>
      <c r="Q138" s="2452">
        <v>1</v>
      </c>
      <c r="R138" s="2445"/>
      <c r="S138" s="2445"/>
      <c r="T138" s="2445"/>
      <c r="U138" s="2445"/>
      <c r="V138" s="2450"/>
      <c r="W138" s="2373"/>
      <c r="X138" s="2373"/>
      <c r="Y138" s="2373"/>
      <c r="Z138" s="1235"/>
      <c r="AA138" s="1235"/>
      <c r="AB138" s="1235"/>
      <c r="AC138" s="1235"/>
      <c r="AD138" s="1235"/>
      <c r="AE138" s="1235"/>
      <c r="AF138" s="1235"/>
      <c r="AG138" s="1235"/>
      <c r="AH138" s="1235"/>
      <c r="AI138" s="1235"/>
      <c r="AJ138" s="1235"/>
      <c r="AK138" s="2418"/>
      <c r="AL138" s="1236"/>
      <c r="AM138" s="1236"/>
      <c r="AN138" s="1236"/>
      <c r="AO138" s="1236"/>
      <c r="AP138" s="1236"/>
      <c r="AQ138" s="1236"/>
      <c r="AR138" s="1236"/>
      <c r="AS138" s="1236"/>
      <c r="AT138" s="1236"/>
      <c r="AU138" s="1236"/>
      <c r="AV138" s="1236"/>
      <c r="AW138" s="1236"/>
    </row>
    <row r="139" spans="1:49" ht="16.5" thickBot="1">
      <c r="A139" s="1259" t="s">
        <v>457</v>
      </c>
      <c r="B139" s="1120" t="s">
        <v>455</v>
      </c>
      <c r="C139" s="1260"/>
      <c r="D139" s="1261"/>
      <c r="E139" s="1262"/>
      <c r="F139" s="1263"/>
      <c r="G139" s="1264">
        <v>1.5</v>
      </c>
      <c r="H139" s="1261">
        <v>45</v>
      </c>
      <c r="I139" s="1261">
        <v>16</v>
      </c>
      <c r="J139" s="1261"/>
      <c r="K139" s="1261"/>
      <c r="L139" s="1261">
        <v>16</v>
      </c>
      <c r="M139" s="1262">
        <v>29</v>
      </c>
      <c r="N139" s="1265"/>
      <c r="O139" s="1260"/>
      <c r="P139" s="1266"/>
      <c r="Q139" s="1264"/>
      <c r="R139" s="1261">
        <v>2</v>
      </c>
      <c r="S139" s="1261"/>
      <c r="T139" s="1261"/>
      <c r="U139" s="1261"/>
      <c r="V139" s="1262"/>
      <c r="W139" s="1267"/>
      <c r="X139" s="1267"/>
      <c r="Y139" s="1267"/>
      <c r="Z139" s="1235"/>
      <c r="AA139" s="1235"/>
      <c r="AB139" s="1235"/>
      <c r="AC139" s="1235"/>
      <c r="AD139" s="1235"/>
      <c r="AE139" s="1235"/>
      <c r="AF139" s="1235"/>
      <c r="AG139" s="1235"/>
      <c r="AH139" s="1235"/>
      <c r="AI139" s="1235"/>
      <c r="AJ139" s="1235"/>
      <c r="AK139" s="2418"/>
      <c r="AL139" s="1236"/>
      <c r="AM139" s="1236"/>
      <c r="AN139" s="1236"/>
      <c r="AO139" s="1236"/>
      <c r="AP139" s="1236"/>
      <c r="AQ139" s="1236"/>
      <c r="AR139" s="1236"/>
      <c r="AS139" s="1236"/>
      <c r="AT139" s="1236"/>
      <c r="AU139" s="1236"/>
      <c r="AV139" s="1236"/>
      <c r="AW139" s="1236"/>
    </row>
    <row r="140" spans="1:49" ht="16.5" thickBot="1">
      <c r="A140" s="1259" t="s">
        <v>458</v>
      </c>
      <c r="B140" s="1120" t="s">
        <v>455</v>
      </c>
      <c r="C140" s="1260"/>
      <c r="D140" s="1261" t="s">
        <v>493</v>
      </c>
      <c r="E140" s="1262"/>
      <c r="F140" s="1263"/>
      <c r="G140" s="1264">
        <v>1.5</v>
      </c>
      <c r="H140" s="1261">
        <v>45</v>
      </c>
      <c r="I140" s="1261">
        <v>16</v>
      </c>
      <c r="J140" s="1261"/>
      <c r="K140" s="1261"/>
      <c r="L140" s="1261">
        <v>16</v>
      </c>
      <c r="M140" s="1262">
        <f>H140-I140</f>
        <v>29</v>
      </c>
      <c r="N140" s="1265"/>
      <c r="O140" s="1260"/>
      <c r="P140" s="1266"/>
      <c r="Q140" s="1264"/>
      <c r="R140" s="1261"/>
      <c r="S140" s="1261">
        <v>2</v>
      </c>
      <c r="T140" s="1261"/>
      <c r="U140" s="1261"/>
      <c r="V140" s="1262"/>
      <c r="W140" s="1267"/>
      <c r="X140" s="1267"/>
      <c r="Y140" s="1267"/>
      <c r="Z140" s="1235"/>
      <c r="AA140" s="1235"/>
      <c r="AB140" s="1235"/>
      <c r="AC140" s="1235"/>
      <c r="AD140" s="1235"/>
      <c r="AE140" s="1235"/>
      <c r="AF140" s="1235"/>
      <c r="AG140" s="1235"/>
      <c r="AH140" s="1235"/>
      <c r="AI140" s="1235"/>
      <c r="AJ140" s="1235"/>
      <c r="AK140" s="2418"/>
      <c r="AL140" s="1236"/>
      <c r="AM140" s="1236"/>
      <c r="AN140" s="1236"/>
      <c r="AO140" s="1236"/>
      <c r="AP140" s="1236"/>
      <c r="AQ140" s="1236"/>
      <c r="AR140" s="1236"/>
      <c r="AS140" s="1236"/>
      <c r="AT140" s="1236"/>
      <c r="AU140" s="1236"/>
      <c r="AV140" s="1236"/>
      <c r="AW140" s="1236"/>
    </row>
    <row r="141" spans="1:49" ht="16.5" thickBot="1">
      <c r="A141" s="1259" t="s">
        <v>459</v>
      </c>
      <c r="B141" s="1120" t="s">
        <v>455</v>
      </c>
      <c r="C141" s="1260"/>
      <c r="D141" s="1261">
        <v>5</v>
      </c>
      <c r="E141" s="1262"/>
      <c r="F141" s="1263"/>
      <c r="G141" s="1264">
        <v>1.5</v>
      </c>
      <c r="H141" s="1261">
        <v>45</v>
      </c>
      <c r="I141" s="1261">
        <v>20</v>
      </c>
      <c r="J141" s="1261"/>
      <c r="K141" s="1261"/>
      <c r="L141" s="1261">
        <v>20</v>
      </c>
      <c r="M141" s="1262">
        <v>25</v>
      </c>
      <c r="N141" s="1265"/>
      <c r="O141" s="1260"/>
      <c r="P141" s="1266"/>
      <c r="Q141" s="1264"/>
      <c r="R141" s="1261"/>
      <c r="S141" s="1261"/>
      <c r="T141" s="1261">
        <v>1.5</v>
      </c>
      <c r="U141" s="1261"/>
      <c r="V141" s="1262"/>
      <c r="W141" s="1267"/>
      <c r="X141" s="1267"/>
      <c r="Y141" s="1267"/>
      <c r="Z141" s="1235"/>
      <c r="AA141" s="1235"/>
      <c r="AB141" s="1235"/>
      <c r="AC141" s="1235"/>
      <c r="AD141" s="1235"/>
      <c r="AE141" s="1235"/>
      <c r="AF141" s="1235"/>
      <c r="AG141" s="1235"/>
      <c r="AH141" s="1235"/>
      <c r="AI141" s="1235"/>
      <c r="AJ141" s="1235"/>
      <c r="AK141" s="2418"/>
      <c r="AL141" s="1236"/>
      <c r="AM141" s="1236"/>
      <c r="AN141" s="1236"/>
      <c r="AO141" s="1236"/>
      <c r="AP141" s="1236"/>
      <c r="AQ141" s="1236"/>
      <c r="AR141" s="1236"/>
      <c r="AS141" s="1236"/>
      <c r="AT141" s="1236"/>
      <c r="AU141" s="1236"/>
      <c r="AV141" s="1236"/>
      <c r="AW141" s="1236"/>
    </row>
    <row r="142" spans="1:49" ht="16.5" thickBot="1">
      <c r="A142" s="1259" t="s">
        <v>460</v>
      </c>
      <c r="B142" s="1120" t="s">
        <v>455</v>
      </c>
      <c r="C142" s="1260"/>
      <c r="D142" s="1261"/>
      <c r="E142" s="1262"/>
      <c r="F142" s="1263"/>
      <c r="G142" s="1264">
        <v>1.5</v>
      </c>
      <c r="H142" s="1261">
        <v>45</v>
      </c>
      <c r="I142" s="1261">
        <v>16</v>
      </c>
      <c r="J142" s="1261"/>
      <c r="K142" s="1261"/>
      <c r="L142" s="1261">
        <v>16</v>
      </c>
      <c r="M142" s="1262">
        <v>29</v>
      </c>
      <c r="N142" s="1265"/>
      <c r="O142" s="1260"/>
      <c r="P142" s="1266"/>
      <c r="Q142" s="1264"/>
      <c r="R142" s="1261"/>
      <c r="S142" s="1261"/>
      <c r="T142" s="1261"/>
      <c r="U142" s="1261">
        <v>2</v>
      </c>
      <c r="V142" s="1262"/>
      <c r="W142" s="1267"/>
      <c r="X142" s="1267"/>
      <c r="Y142" s="1267"/>
      <c r="Z142" s="1235"/>
      <c r="AA142" s="1235"/>
      <c r="AB142" s="1235"/>
      <c r="AC142" s="1235"/>
      <c r="AD142" s="1235"/>
      <c r="AE142" s="1235"/>
      <c r="AF142" s="1235"/>
      <c r="AG142" s="1235"/>
      <c r="AH142" s="1235"/>
      <c r="AI142" s="1235"/>
      <c r="AJ142" s="1235"/>
      <c r="AK142" s="2418"/>
      <c r="AL142" s="1236"/>
      <c r="AM142" s="1236"/>
      <c r="AN142" s="1236"/>
      <c r="AO142" s="1236"/>
      <c r="AP142" s="1236"/>
      <c r="AQ142" s="1236"/>
      <c r="AR142" s="1236"/>
      <c r="AS142" s="1236"/>
      <c r="AT142" s="1236"/>
      <c r="AU142" s="1236"/>
      <c r="AV142" s="1236"/>
      <c r="AW142" s="1236"/>
    </row>
    <row r="143" spans="1:49" ht="16.5" thickBot="1">
      <c r="A143" s="1259" t="s">
        <v>461</v>
      </c>
      <c r="B143" s="1120" t="s">
        <v>455</v>
      </c>
      <c r="C143" s="1260"/>
      <c r="D143" s="1261" t="s">
        <v>495</v>
      </c>
      <c r="E143" s="1262"/>
      <c r="F143" s="1263"/>
      <c r="G143" s="1264">
        <v>1.5</v>
      </c>
      <c r="H143" s="1261">
        <v>45</v>
      </c>
      <c r="I143" s="1261">
        <v>18</v>
      </c>
      <c r="J143" s="1261"/>
      <c r="K143" s="1261"/>
      <c r="L143" s="1261">
        <v>18</v>
      </c>
      <c r="M143" s="1262">
        <v>27</v>
      </c>
      <c r="N143" s="1265"/>
      <c r="O143" s="1260"/>
      <c r="P143" s="1266"/>
      <c r="Q143" s="1264"/>
      <c r="R143" s="1261"/>
      <c r="S143" s="1261"/>
      <c r="T143" s="1261"/>
      <c r="U143" s="1261"/>
      <c r="V143" s="1262">
        <v>2</v>
      </c>
      <c r="W143" s="1267"/>
      <c r="X143" s="1267"/>
      <c r="Y143" s="1267"/>
      <c r="Z143" s="1235"/>
      <c r="AA143" s="1235"/>
      <c r="AB143" s="1235"/>
      <c r="AC143" s="1235"/>
      <c r="AD143" s="1235"/>
      <c r="AE143" s="1235"/>
      <c r="AF143" s="1235"/>
      <c r="AG143" s="1235"/>
      <c r="AH143" s="1235"/>
      <c r="AI143" s="1235"/>
      <c r="AJ143" s="1235"/>
      <c r="AK143" s="2418"/>
      <c r="AL143" s="1236"/>
      <c r="AM143" s="1236"/>
      <c r="AN143" s="1236"/>
      <c r="AO143" s="1236"/>
      <c r="AP143" s="1236"/>
      <c r="AQ143" s="1236"/>
      <c r="AR143" s="1236"/>
      <c r="AS143" s="1236"/>
      <c r="AT143" s="1236"/>
      <c r="AU143" s="1236"/>
      <c r="AV143" s="1236"/>
      <c r="AW143" s="1236"/>
    </row>
    <row r="144" spans="1:49" ht="16.5" thickBot="1">
      <c r="A144" s="1259" t="s">
        <v>462</v>
      </c>
      <c r="B144" s="1154" t="s">
        <v>162</v>
      </c>
      <c r="C144" s="1268"/>
      <c r="D144" s="1261" t="s">
        <v>493</v>
      </c>
      <c r="E144" s="1262"/>
      <c r="F144" s="1269"/>
      <c r="G144" s="1264">
        <v>1.5</v>
      </c>
      <c r="H144" s="1261">
        <f>G144*30</f>
        <v>45</v>
      </c>
      <c r="I144" s="1261">
        <v>16</v>
      </c>
      <c r="J144" s="1261">
        <v>16</v>
      </c>
      <c r="K144" s="1261"/>
      <c r="L144" s="1261"/>
      <c r="M144" s="1262">
        <f>H144-I144</f>
        <v>29</v>
      </c>
      <c r="N144" s="1270"/>
      <c r="O144" s="1268"/>
      <c r="P144" s="1271"/>
      <c r="Q144" s="1264"/>
      <c r="R144" s="1261"/>
      <c r="S144" s="1261">
        <v>2</v>
      </c>
      <c r="T144" s="1261"/>
      <c r="U144" s="1261"/>
      <c r="V144" s="1262"/>
      <c r="W144" s="1267"/>
      <c r="X144" s="1267"/>
      <c r="Y144" s="1267"/>
      <c r="Z144" s="1235"/>
      <c r="AA144" s="1235"/>
      <c r="AB144" s="1235"/>
      <c r="AC144" s="1235"/>
      <c r="AD144" s="1235"/>
      <c r="AE144" s="1235"/>
      <c r="AF144" s="1235"/>
      <c r="AG144" s="1235"/>
      <c r="AH144" s="1235"/>
      <c r="AI144" s="1235"/>
      <c r="AJ144" s="1235"/>
      <c r="AK144" s="2418"/>
      <c r="AL144" s="1236"/>
      <c r="AM144" s="1236"/>
      <c r="AN144" s="1236"/>
      <c r="AO144" s="1236"/>
      <c r="AP144" s="1236"/>
      <c r="AQ144" s="1236"/>
      <c r="AR144" s="1236"/>
      <c r="AS144" s="1236"/>
      <c r="AT144" s="1236"/>
      <c r="AU144" s="1236"/>
      <c r="AV144" s="1236"/>
      <c r="AW144" s="1236"/>
    </row>
    <row r="145" spans="1:49" ht="32.25" thickBot="1">
      <c r="A145" s="1259" t="s">
        <v>463</v>
      </c>
      <c r="B145" s="1272" t="s">
        <v>464</v>
      </c>
      <c r="C145" s="1273"/>
      <c r="D145" s="1274" t="s">
        <v>494</v>
      </c>
      <c r="E145" s="1274"/>
      <c r="F145" s="1275"/>
      <c r="G145" s="1276">
        <v>1.5</v>
      </c>
      <c r="H145" s="1277">
        <f>G145*30</f>
        <v>45</v>
      </c>
      <c r="I145" s="1278">
        <v>27</v>
      </c>
      <c r="J145" s="1249">
        <v>16</v>
      </c>
      <c r="K145" s="1249"/>
      <c r="L145" s="1249"/>
      <c r="M145" s="1279">
        <v>29</v>
      </c>
      <c r="N145" s="1273"/>
      <c r="O145" s="1274"/>
      <c r="P145" s="1275"/>
      <c r="Q145" s="1280"/>
      <c r="R145" s="1249"/>
      <c r="S145" s="1279"/>
      <c r="T145" s="1281"/>
      <c r="U145" s="1282">
        <v>1.5</v>
      </c>
      <c r="V145" s="1262"/>
      <c r="W145" s="1267"/>
      <c r="X145" s="1267"/>
      <c r="Y145" s="1267"/>
      <c r="Z145" s="1235"/>
      <c r="AA145" s="1235"/>
      <c r="AB145" s="1235"/>
      <c r="AC145" s="1235"/>
      <c r="AD145" s="1235"/>
      <c r="AE145" s="1235"/>
      <c r="AF145" s="1235"/>
      <c r="AG145" s="1235"/>
      <c r="AH145" s="1235"/>
      <c r="AI145" s="1235"/>
      <c r="AJ145" s="1235"/>
      <c r="AK145" s="2418"/>
      <c r="AL145" s="1236"/>
      <c r="AM145" s="1236"/>
      <c r="AN145" s="1236"/>
      <c r="AO145" s="1236"/>
      <c r="AP145" s="1236"/>
      <c r="AQ145" s="1236"/>
      <c r="AR145" s="1236"/>
      <c r="AS145" s="1236"/>
      <c r="AT145" s="1236"/>
      <c r="AU145" s="1236"/>
      <c r="AV145" s="1236"/>
      <c r="AW145" s="1236"/>
    </row>
    <row r="146" spans="1:49" ht="16.5" thickBot="1">
      <c r="A146" s="1259" t="s">
        <v>465</v>
      </c>
      <c r="B146" s="1154" t="s">
        <v>466</v>
      </c>
      <c r="C146" s="1268"/>
      <c r="D146" s="1261">
        <v>5</v>
      </c>
      <c r="E146" s="1262"/>
      <c r="F146" s="1283"/>
      <c r="G146" s="1264">
        <v>1.5</v>
      </c>
      <c r="H146" s="1261">
        <v>45</v>
      </c>
      <c r="I146" s="1261">
        <v>20</v>
      </c>
      <c r="J146" s="1261">
        <v>14</v>
      </c>
      <c r="K146" s="1261"/>
      <c r="L146" s="1261">
        <v>6</v>
      </c>
      <c r="M146" s="1262">
        <v>25</v>
      </c>
      <c r="N146" s="1270"/>
      <c r="O146" s="1268"/>
      <c r="P146" s="1271"/>
      <c r="Q146" s="1264"/>
      <c r="R146" s="1261"/>
      <c r="S146" s="1261"/>
      <c r="T146" s="1261">
        <v>1.5</v>
      </c>
      <c r="U146" s="1261"/>
      <c r="V146" s="1262"/>
      <c r="W146" s="1267"/>
      <c r="X146" s="1267"/>
      <c r="Y146" s="1267"/>
      <c r="Z146" s="1235"/>
      <c r="AA146" s="1235"/>
      <c r="AB146" s="1235"/>
      <c r="AC146" s="1235"/>
      <c r="AD146" s="1235"/>
      <c r="AE146" s="1235"/>
      <c r="AF146" s="1235"/>
      <c r="AG146" s="1235"/>
      <c r="AH146" s="1235"/>
      <c r="AI146" s="1235"/>
      <c r="AJ146" s="1235"/>
      <c r="AK146" s="2418"/>
      <c r="AL146" s="1236"/>
      <c r="AM146" s="1236"/>
      <c r="AN146" s="1236"/>
      <c r="AO146" s="1236"/>
      <c r="AP146" s="1236"/>
      <c r="AQ146" s="1236"/>
      <c r="AR146" s="1236"/>
      <c r="AS146" s="1236"/>
      <c r="AT146" s="1236"/>
      <c r="AU146" s="1236"/>
      <c r="AV146" s="1236"/>
      <c r="AW146" s="1236"/>
    </row>
    <row r="147" spans="1:49" ht="16.5" thickBot="1">
      <c r="A147" s="1259" t="s">
        <v>467</v>
      </c>
      <c r="B147" s="1159" t="s">
        <v>468</v>
      </c>
      <c r="C147" s="1268"/>
      <c r="D147" s="1261">
        <v>5</v>
      </c>
      <c r="E147" s="1262"/>
      <c r="F147" s="1283"/>
      <c r="G147" s="1264">
        <v>1.5</v>
      </c>
      <c r="H147" s="1261">
        <v>45</v>
      </c>
      <c r="I147" s="1261">
        <v>20</v>
      </c>
      <c r="J147" s="1261">
        <v>14</v>
      </c>
      <c r="K147" s="1261"/>
      <c r="L147" s="1261">
        <v>6</v>
      </c>
      <c r="M147" s="1262">
        <v>25</v>
      </c>
      <c r="N147" s="1270"/>
      <c r="O147" s="1268"/>
      <c r="P147" s="1271"/>
      <c r="Q147" s="1264"/>
      <c r="R147" s="1261"/>
      <c r="S147" s="1261"/>
      <c r="T147" s="1261">
        <v>1.5</v>
      </c>
      <c r="U147" s="1261"/>
      <c r="V147" s="1262"/>
      <c r="W147" s="1267"/>
      <c r="X147" s="1267"/>
      <c r="Y147" s="1267"/>
      <c r="Z147" s="1235"/>
      <c r="AA147" s="1235"/>
      <c r="AB147" s="1235"/>
      <c r="AC147" s="1235"/>
      <c r="AD147" s="1235"/>
      <c r="AE147" s="1235"/>
      <c r="AF147" s="1235"/>
      <c r="AG147" s="1235"/>
      <c r="AH147" s="1235"/>
      <c r="AI147" s="1235"/>
      <c r="AJ147" s="1235"/>
      <c r="AK147" s="2418"/>
      <c r="AL147" s="1236"/>
      <c r="AM147" s="1236"/>
      <c r="AN147" s="1236"/>
      <c r="AO147" s="1236"/>
      <c r="AP147" s="1236"/>
      <c r="AQ147" s="1236"/>
      <c r="AR147" s="1236"/>
      <c r="AS147" s="1236"/>
      <c r="AT147" s="1236"/>
      <c r="AU147" s="1236"/>
      <c r="AV147" s="1236"/>
      <c r="AW147" s="1236"/>
    </row>
    <row r="148" spans="1:49" ht="16.5" thickBot="1">
      <c r="A148" s="1259" t="s">
        <v>469</v>
      </c>
      <c r="B148" s="1159" t="s">
        <v>470</v>
      </c>
      <c r="C148" s="1268"/>
      <c r="D148" s="1261">
        <v>5</v>
      </c>
      <c r="E148" s="1262"/>
      <c r="F148" s="1283"/>
      <c r="G148" s="1264">
        <v>1.5</v>
      </c>
      <c r="H148" s="1261">
        <v>45</v>
      </c>
      <c r="I148" s="1261">
        <v>20</v>
      </c>
      <c r="J148" s="1261">
        <v>14</v>
      </c>
      <c r="K148" s="1261"/>
      <c r="L148" s="1261">
        <v>6</v>
      </c>
      <c r="M148" s="1262">
        <v>25</v>
      </c>
      <c r="N148" s="1270"/>
      <c r="O148" s="1268"/>
      <c r="P148" s="1271"/>
      <c r="Q148" s="1264"/>
      <c r="R148" s="1261"/>
      <c r="S148" s="1261"/>
      <c r="T148" s="1261">
        <v>1.5</v>
      </c>
      <c r="U148" s="1260"/>
      <c r="V148" s="1266"/>
      <c r="W148" s="1267"/>
      <c r="X148" s="1267"/>
      <c r="Y148" s="1267"/>
      <c r="Z148" s="1235"/>
      <c r="AA148" s="1235"/>
      <c r="AB148" s="1235"/>
      <c r="AC148" s="1235"/>
      <c r="AD148" s="1235"/>
      <c r="AE148" s="1235"/>
      <c r="AF148" s="1235"/>
      <c r="AG148" s="1235"/>
      <c r="AH148" s="1235"/>
      <c r="AI148" s="1235"/>
      <c r="AJ148" s="1235"/>
      <c r="AK148" s="2418"/>
      <c r="AL148" s="1236"/>
      <c r="AM148" s="1236"/>
      <c r="AN148" s="1236"/>
      <c r="AO148" s="1236"/>
      <c r="AP148" s="1236"/>
      <c r="AQ148" s="1236"/>
      <c r="AR148" s="1236"/>
      <c r="AS148" s="1236"/>
      <c r="AT148" s="1236"/>
      <c r="AU148" s="1236"/>
      <c r="AV148" s="1236"/>
      <c r="AW148" s="1236"/>
    </row>
    <row r="149" spans="1:49" ht="15.75">
      <c r="A149" s="1259" t="s">
        <v>471</v>
      </c>
      <c r="B149" s="1160" t="s">
        <v>472</v>
      </c>
      <c r="C149" s="1284"/>
      <c r="D149" s="1285" t="s">
        <v>493</v>
      </c>
      <c r="E149" s="1286"/>
      <c r="F149" s="1287"/>
      <c r="G149" s="1288">
        <v>1.5</v>
      </c>
      <c r="H149" s="1285">
        <f>30*G149</f>
        <v>45</v>
      </c>
      <c r="I149" s="1285">
        <v>16</v>
      </c>
      <c r="J149" s="1285">
        <v>16</v>
      </c>
      <c r="K149" s="1285"/>
      <c r="L149" s="1285"/>
      <c r="M149" s="1286">
        <v>29</v>
      </c>
      <c r="N149" s="1289"/>
      <c r="O149" s="1284"/>
      <c r="P149" s="1290"/>
      <c r="Q149" s="1288"/>
      <c r="R149" s="1285"/>
      <c r="S149" s="1285">
        <v>2</v>
      </c>
      <c r="T149" s="1285"/>
      <c r="U149" s="1285"/>
      <c r="V149" s="1286"/>
      <c r="W149" s="1267"/>
      <c r="X149" s="1267"/>
      <c r="Y149" s="1267"/>
      <c r="Z149" s="1235"/>
      <c r="AA149" s="1235"/>
      <c r="AB149" s="1235"/>
      <c r="AC149" s="1235"/>
      <c r="AD149" s="1235"/>
      <c r="AE149" s="1235"/>
      <c r="AF149" s="1235"/>
      <c r="AG149" s="1235"/>
      <c r="AH149" s="1235"/>
      <c r="AI149" s="1235"/>
      <c r="AJ149" s="1235"/>
      <c r="AK149" s="2418"/>
      <c r="AL149" s="1236"/>
      <c r="AM149" s="1236"/>
      <c r="AN149" s="1236"/>
      <c r="AO149" s="1236"/>
      <c r="AP149" s="1236"/>
      <c r="AQ149" s="1236"/>
      <c r="AR149" s="1236"/>
      <c r="AS149" s="1236"/>
      <c r="AT149" s="1236"/>
      <c r="AU149" s="1236"/>
      <c r="AV149" s="1236"/>
      <c r="AW149" s="1236"/>
    </row>
    <row r="150" spans="1:49" ht="15.75">
      <c r="A150" s="1259" t="s">
        <v>473</v>
      </c>
      <c r="B150" s="1200" t="s">
        <v>143</v>
      </c>
      <c r="C150" s="1291"/>
      <c r="D150" s="1249" t="s">
        <v>495</v>
      </c>
      <c r="E150" s="1249"/>
      <c r="F150" s="1292"/>
      <c r="G150" s="1249">
        <v>1.5</v>
      </c>
      <c r="H150" s="1249">
        <v>45</v>
      </c>
      <c r="I150" s="1249">
        <v>18</v>
      </c>
      <c r="J150" s="1249">
        <v>9</v>
      </c>
      <c r="K150" s="1249"/>
      <c r="L150" s="1249">
        <v>9</v>
      </c>
      <c r="M150" s="1249">
        <v>27</v>
      </c>
      <c r="N150" s="1291"/>
      <c r="O150" s="1291"/>
      <c r="P150" s="1291"/>
      <c r="Q150" s="1249"/>
      <c r="R150" s="1249"/>
      <c r="S150" s="1249"/>
      <c r="T150" s="1249"/>
      <c r="U150" s="1249"/>
      <c r="V150" s="1293">
        <v>2</v>
      </c>
      <c r="W150" s="1267"/>
      <c r="X150" s="1267"/>
      <c r="Y150" s="1267"/>
      <c r="Z150" s="1235"/>
      <c r="AA150" s="1235"/>
      <c r="AB150" s="1235"/>
      <c r="AC150" s="1235"/>
      <c r="AD150" s="1235"/>
      <c r="AE150" s="1235"/>
      <c r="AF150" s="1235"/>
      <c r="AG150" s="1235"/>
      <c r="AH150" s="1235"/>
      <c r="AI150" s="1235"/>
      <c r="AJ150" s="1235"/>
      <c r="AK150" s="2418"/>
      <c r="AL150" s="1236"/>
      <c r="AM150" s="1236"/>
      <c r="AN150" s="1236"/>
      <c r="AO150" s="1236"/>
      <c r="AP150" s="1236"/>
      <c r="AQ150" s="1236"/>
      <c r="AR150" s="1236"/>
      <c r="AS150" s="1236"/>
      <c r="AT150" s="1236"/>
      <c r="AU150" s="1236"/>
      <c r="AV150" s="1236"/>
      <c r="AW150" s="1236"/>
    </row>
    <row r="151" spans="1:49" ht="15.75">
      <c r="A151" s="1294" t="s">
        <v>474</v>
      </c>
      <c r="B151" s="1173" t="s">
        <v>475</v>
      </c>
      <c r="C151" s="1295"/>
      <c r="D151" s="1296" t="s">
        <v>495</v>
      </c>
      <c r="E151" s="1296"/>
      <c r="F151" s="1297"/>
      <c r="G151" s="1296">
        <v>1.5</v>
      </c>
      <c r="H151" s="1296">
        <v>45</v>
      </c>
      <c r="I151" s="1296">
        <v>18</v>
      </c>
      <c r="J151" s="1296">
        <v>9</v>
      </c>
      <c r="K151" s="1296"/>
      <c r="L151" s="1296">
        <v>9</v>
      </c>
      <c r="M151" s="1296">
        <v>27</v>
      </c>
      <c r="N151" s="1295"/>
      <c r="O151" s="1295"/>
      <c r="P151" s="1295"/>
      <c r="Q151" s="1296"/>
      <c r="R151" s="1296"/>
      <c r="S151" s="1296"/>
      <c r="T151" s="1296"/>
      <c r="U151" s="1296"/>
      <c r="V151" s="1296">
        <v>2</v>
      </c>
      <c r="W151" s="1298"/>
      <c r="X151" s="1298"/>
      <c r="Y151" s="1298"/>
      <c r="Z151" s="1235"/>
      <c r="AA151" s="1235"/>
      <c r="AB151" s="1235"/>
      <c r="AC151" s="1235"/>
      <c r="AD151" s="1235"/>
      <c r="AE151" s="1235"/>
      <c r="AF151" s="1235"/>
      <c r="AG151" s="1235"/>
      <c r="AH151" s="1235"/>
      <c r="AI151" s="1235"/>
      <c r="AJ151" s="1235"/>
      <c r="AK151" s="2418"/>
      <c r="AL151" s="1236"/>
      <c r="AM151" s="1236"/>
      <c r="AN151" s="1236"/>
      <c r="AO151" s="1236"/>
      <c r="AP151" s="1236"/>
      <c r="AQ151" s="1236"/>
      <c r="AR151" s="1236"/>
      <c r="AS151" s="1236"/>
      <c r="AT151" s="1236"/>
      <c r="AU151" s="1236"/>
      <c r="AV151" s="1236"/>
      <c r="AW151" s="1236"/>
    </row>
    <row r="152" spans="1:49" ht="16.5" thickBot="1">
      <c r="A152" s="1299" t="s">
        <v>476</v>
      </c>
      <c r="B152" s="1300" t="s">
        <v>477</v>
      </c>
      <c r="C152" s="1267"/>
      <c r="D152" s="1267" t="s">
        <v>495</v>
      </c>
      <c r="E152" s="1267"/>
      <c r="F152" s="1301"/>
      <c r="G152" s="1249">
        <v>1.5</v>
      </c>
      <c r="H152" s="1249">
        <v>45</v>
      </c>
      <c r="I152" s="1249">
        <v>18</v>
      </c>
      <c r="J152" s="1249">
        <v>9</v>
      </c>
      <c r="K152" s="1249"/>
      <c r="L152" s="1249">
        <v>9</v>
      </c>
      <c r="M152" s="1249">
        <v>27</v>
      </c>
      <c r="N152" s="1291"/>
      <c r="O152" s="1291"/>
      <c r="P152" s="1291"/>
      <c r="Q152" s="1249"/>
      <c r="R152" s="1249"/>
      <c r="S152" s="1249"/>
      <c r="T152" s="1249"/>
      <c r="U152" s="1249"/>
      <c r="V152" s="1249">
        <v>2</v>
      </c>
      <c r="W152" s="1267"/>
      <c r="X152" s="1267"/>
      <c r="Y152" s="1267"/>
      <c r="Z152" s="1235"/>
      <c r="AA152" s="1235"/>
      <c r="AB152" s="1235"/>
      <c r="AC152" s="1235"/>
      <c r="AD152" s="1235"/>
      <c r="AE152" s="1235"/>
      <c r="AF152" s="1235"/>
      <c r="AG152" s="1235"/>
      <c r="AH152" s="1235"/>
      <c r="AI152" s="1235"/>
      <c r="AJ152" s="1235"/>
      <c r="AK152" s="2418"/>
      <c r="AL152" s="1236"/>
      <c r="AM152" s="1236"/>
      <c r="AN152" s="1236"/>
      <c r="AO152" s="1236"/>
      <c r="AP152" s="1236"/>
      <c r="AQ152" s="1236"/>
      <c r="AR152" s="1236"/>
      <c r="AS152" s="1236"/>
      <c r="AT152" s="1236"/>
      <c r="AU152" s="1236"/>
      <c r="AV152" s="1236"/>
      <c r="AW152" s="1236"/>
    </row>
    <row r="153" spans="1:49" ht="16.5" thickBot="1">
      <c r="A153" s="1334" t="s">
        <v>478</v>
      </c>
      <c r="B153" s="1335" t="s">
        <v>479</v>
      </c>
      <c r="C153" s="1336"/>
      <c r="D153" s="1336" t="s">
        <v>492</v>
      </c>
      <c r="E153" s="1336"/>
      <c r="F153" s="1337"/>
      <c r="G153" s="1338">
        <v>1.5</v>
      </c>
      <c r="H153" s="1285">
        <v>45</v>
      </c>
      <c r="I153" s="1285">
        <v>16</v>
      </c>
      <c r="J153" s="1339">
        <v>16</v>
      </c>
      <c r="K153" s="1339"/>
      <c r="L153" s="1339"/>
      <c r="M153" s="1340">
        <v>29</v>
      </c>
      <c r="N153" s="1341"/>
      <c r="O153" s="1342"/>
      <c r="P153" s="1343"/>
      <c r="Q153" s="1338"/>
      <c r="R153" s="1339">
        <v>2</v>
      </c>
      <c r="S153" s="1344"/>
      <c r="T153" s="1344"/>
      <c r="U153" s="1339"/>
      <c r="V153" s="1340"/>
      <c r="W153" s="1336"/>
      <c r="X153" s="1336"/>
      <c r="Y153" s="1336"/>
      <c r="Z153" s="1235"/>
      <c r="AA153" s="1235"/>
      <c r="AB153" s="1235"/>
      <c r="AC153" s="1235"/>
      <c r="AD153" s="1235"/>
      <c r="AE153" s="1235"/>
      <c r="AF153" s="1235"/>
      <c r="AG153" s="1235"/>
      <c r="AH153" s="1235"/>
      <c r="AI153" s="1235"/>
      <c r="AJ153" s="1235"/>
      <c r="AK153" s="2418"/>
      <c r="AL153" s="1236"/>
      <c r="AM153" s="1236"/>
      <c r="AN153" s="1236"/>
      <c r="AO153" s="1236"/>
      <c r="AP153" s="1236"/>
      <c r="AQ153" s="1236"/>
      <c r="AR153" s="1236"/>
      <c r="AS153" s="1236"/>
      <c r="AT153" s="1236"/>
      <c r="AU153" s="1236"/>
      <c r="AV153" s="1236"/>
      <c r="AW153" s="1236"/>
    </row>
    <row r="154" spans="1:49" ht="21.75" customHeight="1" thickBot="1">
      <c r="A154" s="3074" t="s">
        <v>376</v>
      </c>
      <c r="B154" s="3075"/>
      <c r="C154" s="3075"/>
      <c r="D154" s="3075"/>
      <c r="E154" s="3075"/>
      <c r="F154" s="3075"/>
      <c r="G154" s="3075"/>
      <c r="H154" s="3075"/>
      <c r="I154" s="3075"/>
      <c r="J154" s="3075"/>
      <c r="K154" s="3075"/>
      <c r="L154" s="3075"/>
      <c r="M154" s="3075"/>
      <c r="N154" s="3075"/>
      <c r="O154" s="3075"/>
      <c r="P154" s="3075"/>
      <c r="Q154" s="3075"/>
      <c r="R154" s="3075"/>
      <c r="S154" s="3075"/>
      <c r="T154" s="3075"/>
      <c r="U154" s="3075"/>
      <c r="V154" s="3075"/>
      <c r="W154" s="3075"/>
      <c r="X154" s="3075"/>
      <c r="Y154" s="3076"/>
      <c r="Z154" s="1302"/>
      <c r="AA154" s="1302"/>
      <c r="AB154" s="1302"/>
      <c r="AC154" s="1302"/>
      <c r="AD154" s="1302"/>
      <c r="AE154" s="1302"/>
      <c r="AF154" s="1302"/>
      <c r="AG154" s="1302"/>
      <c r="AH154" s="1302"/>
      <c r="AI154" s="1302"/>
      <c r="AJ154" s="1302"/>
      <c r="AK154" s="2457"/>
      <c r="AL154" s="1202"/>
      <c r="AM154" s="1202"/>
      <c r="AN154" s="1202"/>
      <c r="AO154" s="1202"/>
      <c r="AP154" s="1202"/>
      <c r="AQ154" s="1202"/>
      <c r="AR154" s="1202"/>
      <c r="AS154" s="1202"/>
      <c r="AT154" s="1202"/>
      <c r="AU154" s="1202"/>
      <c r="AV154" s="1202"/>
      <c r="AW154" s="1202"/>
    </row>
    <row r="155" spans="1:49" ht="34.5" customHeight="1">
      <c r="A155" s="2458" t="s">
        <v>561</v>
      </c>
      <c r="B155" s="2138" t="s">
        <v>362</v>
      </c>
      <c r="C155" s="2459"/>
      <c r="D155" s="2460" t="s">
        <v>23</v>
      </c>
      <c r="E155" s="2460"/>
      <c r="F155" s="2461"/>
      <c r="G155" s="2462">
        <v>2.5</v>
      </c>
      <c r="H155" s="2463">
        <f>G155*30</f>
        <v>75</v>
      </c>
      <c r="I155" s="2464">
        <f aca="true" t="shared" si="28" ref="I155:I160">J155+K155+L155</f>
        <v>45</v>
      </c>
      <c r="J155" s="2465">
        <v>15</v>
      </c>
      <c r="K155" s="2465"/>
      <c r="L155" s="2465">
        <v>30</v>
      </c>
      <c r="M155" s="2465">
        <f aca="true" t="shared" si="29" ref="M155:M160">H155-I155</f>
        <v>30</v>
      </c>
      <c r="N155" s="2466">
        <v>3</v>
      </c>
      <c r="O155" s="2465"/>
      <c r="P155" s="2465"/>
      <c r="Q155" s="2467"/>
      <c r="R155" s="2465"/>
      <c r="S155" s="2465"/>
      <c r="T155" s="2467"/>
      <c r="U155" s="2465"/>
      <c r="V155" s="2465"/>
      <c r="W155" s="2467"/>
      <c r="X155" s="2465"/>
      <c r="Y155" s="2468"/>
      <c r="Z155" s="1208"/>
      <c r="AA155" s="1207">
        <v>1</v>
      </c>
      <c r="AB155" s="1207"/>
      <c r="AC155" s="1214">
        <f>I155/H155</f>
        <v>0.6</v>
      </c>
      <c r="AD155" s="1207"/>
      <c r="AE155" s="1207"/>
      <c r="AF155" s="1207"/>
      <c r="AG155" s="1207"/>
      <c r="AH155" s="1207"/>
      <c r="AI155" s="1207"/>
      <c r="AJ155" s="1207"/>
      <c r="AK155" s="2469">
        <v>1</v>
      </c>
      <c r="AL155" s="1203">
        <v>1</v>
      </c>
      <c r="AM155" s="1203">
        <v>2</v>
      </c>
      <c r="AN155" s="1203">
        <v>3</v>
      </c>
      <c r="AO155" s="1203">
        <v>4</v>
      </c>
      <c r="AP155" s="1202"/>
      <c r="AQ155" s="1202"/>
      <c r="AR155" s="1202"/>
      <c r="AS155" s="1202"/>
      <c r="AT155" s="1202"/>
      <c r="AU155" s="1202"/>
      <c r="AV155" s="1202"/>
      <c r="AW155" s="1202"/>
    </row>
    <row r="156" spans="1:49" ht="42.75" customHeight="1">
      <c r="A156" s="2470" t="s">
        <v>562</v>
      </c>
      <c r="B156" s="2404" t="s">
        <v>361</v>
      </c>
      <c r="C156" s="2471"/>
      <c r="D156" s="2472" t="s">
        <v>321</v>
      </c>
      <c r="E156" s="2472"/>
      <c r="F156" s="2473"/>
      <c r="G156" s="2474">
        <v>2.5</v>
      </c>
      <c r="H156" s="2475">
        <f>G156*30</f>
        <v>75</v>
      </c>
      <c r="I156" s="2476">
        <f t="shared" si="28"/>
        <v>30</v>
      </c>
      <c r="J156" s="2477">
        <v>15</v>
      </c>
      <c r="K156" s="2477"/>
      <c r="L156" s="2405">
        <v>15</v>
      </c>
      <c r="M156" s="2477">
        <f t="shared" si="29"/>
        <v>45</v>
      </c>
      <c r="N156" s="2478" t="s">
        <v>319</v>
      </c>
      <c r="O156" s="2477"/>
      <c r="P156" s="2477"/>
      <c r="Q156" s="2479"/>
      <c r="R156" s="2477"/>
      <c r="S156" s="2477"/>
      <c r="T156" s="2479"/>
      <c r="U156" s="2477"/>
      <c r="V156" s="2477"/>
      <c r="W156" s="2479"/>
      <c r="X156" s="2477"/>
      <c r="Y156" s="2480"/>
      <c r="Z156" s="1208"/>
      <c r="AA156" s="1207"/>
      <c r="AB156" s="1207"/>
      <c r="AC156" s="1207"/>
      <c r="AD156" s="1207"/>
      <c r="AE156" s="1207"/>
      <c r="AF156" s="1207"/>
      <c r="AG156" s="1207"/>
      <c r="AH156" s="1207"/>
      <c r="AI156" s="1207"/>
      <c r="AJ156" s="1207"/>
      <c r="AK156" s="2469"/>
      <c r="AL156" s="1202" t="s">
        <v>42</v>
      </c>
      <c r="AM156" s="1202" t="s">
        <v>43</v>
      </c>
      <c r="AN156" s="1202" t="s">
        <v>44</v>
      </c>
      <c r="AO156" s="1202" t="s">
        <v>45</v>
      </c>
      <c r="AP156" s="1202"/>
      <c r="AQ156" s="1202"/>
      <c r="AR156" s="1202"/>
      <c r="AS156" s="1202"/>
      <c r="AT156" s="3063" t="s">
        <v>529</v>
      </c>
      <c r="AU156" s="3063"/>
      <c r="AV156" s="1221">
        <v>2.5</v>
      </c>
      <c r="AW156" s="1303" t="s">
        <v>530</v>
      </c>
    </row>
    <row r="157" spans="1:49" ht="33.75" customHeight="1">
      <c r="A157" s="2481" t="s">
        <v>239</v>
      </c>
      <c r="B157" s="2224" t="s">
        <v>601</v>
      </c>
      <c r="C157" s="2482"/>
      <c r="D157" s="2483" t="s">
        <v>50</v>
      </c>
      <c r="E157" s="2482"/>
      <c r="F157" s="2484"/>
      <c r="G157" s="2485">
        <v>2.5</v>
      </c>
      <c r="H157" s="2486">
        <f>G157*30</f>
        <v>75</v>
      </c>
      <c r="I157" s="2487">
        <f t="shared" si="28"/>
        <v>45</v>
      </c>
      <c r="J157" s="2297">
        <v>30</v>
      </c>
      <c r="K157" s="2336">
        <v>15</v>
      </c>
      <c r="L157" s="2248"/>
      <c r="M157" s="2488">
        <f t="shared" si="29"/>
        <v>30</v>
      </c>
      <c r="N157" s="2489"/>
      <c r="O157" s="2168"/>
      <c r="P157" s="2168"/>
      <c r="Q157" s="2490">
        <v>3</v>
      </c>
      <c r="R157" s="2168"/>
      <c r="S157" s="2168"/>
      <c r="T157" s="2489"/>
      <c r="U157" s="2168"/>
      <c r="V157" s="2168"/>
      <c r="W157" s="2489"/>
      <c r="X157" s="2168"/>
      <c r="Y157" s="2168"/>
      <c r="Z157" s="1214"/>
      <c r="AA157" s="1214">
        <v>2</v>
      </c>
      <c r="AB157" s="1214"/>
      <c r="AC157" s="1214">
        <f>I157/H157</f>
        <v>0.6</v>
      </c>
      <c r="AD157" s="1214"/>
      <c r="AE157" s="1214"/>
      <c r="AF157" s="1214"/>
      <c r="AG157" s="1214"/>
      <c r="AH157" s="1214"/>
      <c r="AI157" s="1214"/>
      <c r="AJ157" s="1214"/>
      <c r="AK157" s="2491">
        <v>2</v>
      </c>
      <c r="AL157" s="2048">
        <f>SUMIF($AK155:$AK185,AL155,$G155:$G185)</f>
        <v>2.5</v>
      </c>
      <c r="AM157" s="2048">
        <f>SUMIF($AK155:$AK185,AM155,$G155:$G185)</f>
        <v>13</v>
      </c>
      <c r="AN157" s="2048">
        <f>SUMIF($AK155:$AK185,AN155,$G155:$G185)</f>
        <v>15</v>
      </c>
      <c r="AO157" s="2048">
        <f>SUMIF($AK155:$AK185,AO155,$G155:$G185)</f>
        <v>8.5</v>
      </c>
      <c r="AP157" s="2048">
        <f>SUM(AL157:AO157)</f>
        <v>39</v>
      </c>
      <c r="AQ157" s="1202"/>
      <c r="AR157" s="1202"/>
      <c r="AS157" s="1202"/>
      <c r="AT157" s="1202"/>
      <c r="AU157" s="1202"/>
      <c r="AV157" s="1202"/>
      <c r="AW157" s="1202"/>
    </row>
    <row r="158" spans="1:49" ht="39" customHeight="1">
      <c r="A158" s="2481" t="s">
        <v>563</v>
      </c>
      <c r="B158" s="2371" t="s">
        <v>602</v>
      </c>
      <c r="C158" s="2373"/>
      <c r="D158" s="2492" t="s">
        <v>550</v>
      </c>
      <c r="E158" s="2492"/>
      <c r="F158" s="2493"/>
      <c r="G158" s="2494">
        <v>2</v>
      </c>
      <c r="H158" s="2495">
        <f>G158*30</f>
        <v>60</v>
      </c>
      <c r="I158" s="2496">
        <f t="shared" si="28"/>
        <v>30</v>
      </c>
      <c r="J158" s="2373"/>
      <c r="K158" s="2373"/>
      <c r="L158" s="2373">
        <v>30</v>
      </c>
      <c r="M158" s="2373">
        <f t="shared" si="29"/>
        <v>30</v>
      </c>
      <c r="N158" s="2494"/>
      <c r="O158" s="2373"/>
      <c r="P158" s="2373" t="s">
        <v>390</v>
      </c>
      <c r="Q158" s="2490"/>
      <c r="R158" s="2373"/>
      <c r="S158" s="2373"/>
      <c r="T158" s="2490"/>
      <c r="U158" s="2373"/>
      <c r="V158" s="2373"/>
      <c r="W158" s="2490"/>
      <c r="X158" s="2373"/>
      <c r="Y158" s="2373"/>
      <c r="Z158" s="1208"/>
      <c r="AA158" s="1207"/>
      <c r="AB158" s="1207"/>
      <c r="AC158" s="1207"/>
      <c r="AD158" s="1207"/>
      <c r="AE158" s="1207"/>
      <c r="AF158" s="1207"/>
      <c r="AG158" s="1207"/>
      <c r="AH158" s="1207"/>
      <c r="AI158" s="1207"/>
      <c r="AJ158" s="1207"/>
      <c r="AK158" s="2469"/>
      <c r="AL158" s="1202"/>
      <c r="AM158" s="1202"/>
      <c r="AN158" s="1202"/>
      <c r="AO158" s="1202"/>
      <c r="AP158" s="1202"/>
      <c r="AQ158" s="1202"/>
      <c r="AR158" s="1202"/>
      <c r="AS158" s="1202"/>
      <c r="AT158" s="3063" t="s">
        <v>529</v>
      </c>
      <c r="AU158" s="3063"/>
      <c r="AV158" s="1221">
        <v>2</v>
      </c>
      <c r="AW158" s="1303" t="s">
        <v>533</v>
      </c>
    </row>
    <row r="159" spans="1:49" ht="39.75" customHeight="1">
      <c r="A159" s="2481" t="s">
        <v>564</v>
      </c>
      <c r="B159" s="2342" t="s">
        <v>365</v>
      </c>
      <c r="C159" s="2373"/>
      <c r="D159" s="2492" t="s">
        <v>50</v>
      </c>
      <c r="E159" s="2492"/>
      <c r="F159" s="2493"/>
      <c r="G159" s="2494">
        <v>2</v>
      </c>
      <c r="H159" s="2495">
        <f>G159*30</f>
        <v>60</v>
      </c>
      <c r="I159" s="2496">
        <f t="shared" si="28"/>
        <v>30</v>
      </c>
      <c r="J159" s="2373"/>
      <c r="K159" s="2373"/>
      <c r="L159" s="2373">
        <v>30</v>
      </c>
      <c r="M159" s="2373">
        <f t="shared" si="29"/>
        <v>30</v>
      </c>
      <c r="N159" s="2494"/>
      <c r="O159" s="2373"/>
      <c r="P159" s="2373"/>
      <c r="Q159" s="2490">
        <v>2</v>
      </c>
      <c r="R159" s="2373"/>
      <c r="S159" s="2373"/>
      <c r="T159" s="2490"/>
      <c r="U159" s="2373"/>
      <c r="V159" s="2373"/>
      <c r="W159" s="2490"/>
      <c r="X159" s="2373"/>
      <c r="Y159" s="2373"/>
      <c r="Z159" s="1208"/>
      <c r="AA159" s="1207">
        <v>2</v>
      </c>
      <c r="AB159" s="1207"/>
      <c r="AC159" s="1214">
        <f>I159/H159</f>
        <v>0.5</v>
      </c>
      <c r="AD159" s="1207"/>
      <c r="AE159" s="1207"/>
      <c r="AF159" s="1207"/>
      <c r="AG159" s="1207"/>
      <c r="AH159" s="1207"/>
      <c r="AI159" s="1207"/>
      <c r="AJ159" s="1207"/>
      <c r="AK159" s="2469">
        <v>2</v>
      </c>
      <c r="AL159" s="1202"/>
      <c r="AM159" s="1202"/>
      <c r="AN159" s="1202"/>
      <c r="AO159" s="1202"/>
      <c r="AP159" s="1202"/>
      <c r="AQ159" s="1202"/>
      <c r="AR159" s="1202"/>
      <c r="AS159" s="1202"/>
      <c r="AT159" s="1202"/>
      <c r="AU159" s="1202"/>
      <c r="AV159" s="1202"/>
      <c r="AW159" s="1202"/>
    </row>
    <row r="160" spans="1:49" ht="40.5" customHeight="1">
      <c r="A160" s="2497" t="s">
        <v>565</v>
      </c>
      <c r="B160" s="2342" t="s">
        <v>368</v>
      </c>
      <c r="C160" s="2498"/>
      <c r="D160" s="2373" t="s">
        <v>322</v>
      </c>
      <c r="E160" s="2498"/>
      <c r="F160" s="2499"/>
      <c r="G160" s="2500">
        <v>2</v>
      </c>
      <c r="H160" s="2488">
        <v>60</v>
      </c>
      <c r="I160" s="2501">
        <f t="shared" si="28"/>
        <v>30</v>
      </c>
      <c r="J160" s="2502">
        <v>15</v>
      </c>
      <c r="K160" s="2373">
        <v>15</v>
      </c>
      <c r="L160" s="2498"/>
      <c r="M160" s="2498">
        <f t="shared" si="29"/>
        <v>30</v>
      </c>
      <c r="N160" s="2490"/>
      <c r="O160" s="2498"/>
      <c r="P160" s="2498"/>
      <c r="Q160" s="2490" t="s">
        <v>391</v>
      </c>
      <c r="R160" s="2498"/>
      <c r="S160" s="2498"/>
      <c r="T160" s="2490"/>
      <c r="U160" s="2498"/>
      <c r="V160" s="2498"/>
      <c r="W160" s="2490"/>
      <c r="X160" s="2498"/>
      <c r="Y160" s="2498"/>
      <c r="Z160" s="1207"/>
      <c r="AA160" s="1207"/>
      <c r="AB160" s="1207"/>
      <c r="AC160" s="1207"/>
      <c r="AD160" s="1207"/>
      <c r="AE160" s="1207"/>
      <c r="AF160" s="1207"/>
      <c r="AG160" s="1207"/>
      <c r="AH160" s="1207"/>
      <c r="AI160" s="1207"/>
      <c r="AJ160" s="1207"/>
      <c r="AK160" s="2469"/>
      <c r="AL160" s="1202"/>
      <c r="AM160" s="1202"/>
      <c r="AN160" s="1202"/>
      <c r="AO160" s="1202"/>
      <c r="AP160" s="1202"/>
      <c r="AQ160" s="1202"/>
      <c r="AR160" s="1202"/>
      <c r="AS160" s="1202"/>
      <c r="AT160" s="3063" t="s">
        <v>540</v>
      </c>
      <c r="AU160" s="3063"/>
      <c r="AV160" s="1221">
        <v>2</v>
      </c>
      <c r="AW160" s="1303" t="s">
        <v>541</v>
      </c>
    </row>
    <row r="161" spans="1:49" ht="30" customHeight="1">
      <c r="A161" s="2481" t="s">
        <v>566</v>
      </c>
      <c r="B161" s="2224" t="s">
        <v>87</v>
      </c>
      <c r="C161" s="2498"/>
      <c r="D161" s="2498"/>
      <c r="E161" s="2498"/>
      <c r="F161" s="2499"/>
      <c r="G161" s="2485">
        <v>4.5</v>
      </c>
      <c r="H161" s="2488">
        <f>G161*30</f>
        <v>135</v>
      </c>
      <c r="I161" s="2495">
        <f>I162+I163</f>
        <v>81</v>
      </c>
      <c r="J161" s="2495">
        <f>J162+J163</f>
        <v>48</v>
      </c>
      <c r="K161" s="2495">
        <f>K162+K163</f>
        <v>33</v>
      </c>
      <c r="L161" s="2495"/>
      <c r="M161" s="2495">
        <f>M162+M163</f>
        <v>54</v>
      </c>
      <c r="N161" s="2490"/>
      <c r="O161" s="2498"/>
      <c r="P161" s="2498"/>
      <c r="Q161" s="2490"/>
      <c r="R161" s="2498"/>
      <c r="S161" s="2498"/>
      <c r="T161" s="2490"/>
      <c r="U161" s="2498"/>
      <c r="V161" s="2498"/>
      <c r="W161" s="2490"/>
      <c r="X161" s="2498"/>
      <c r="Y161" s="2498"/>
      <c r="Z161" s="1207"/>
      <c r="AA161" s="1207"/>
      <c r="AB161" s="1207"/>
      <c r="AC161" s="1207"/>
      <c r="AD161" s="1207"/>
      <c r="AE161" s="1207"/>
      <c r="AF161" s="1207"/>
      <c r="AG161" s="1207"/>
      <c r="AH161" s="1207"/>
      <c r="AI161" s="1207"/>
      <c r="AJ161" s="1207"/>
      <c r="AK161" s="2469"/>
      <c r="AL161" s="1202"/>
      <c r="AM161" s="1202"/>
      <c r="AN161" s="1202"/>
      <c r="AO161" s="1202"/>
      <c r="AP161" s="1202"/>
      <c r="AQ161" s="1202"/>
      <c r="AR161" s="1202"/>
      <c r="AS161" s="1202"/>
      <c r="AT161" s="1202"/>
      <c r="AU161" s="1202"/>
      <c r="AV161" s="1202"/>
      <c r="AW161" s="1202"/>
    </row>
    <row r="162" spans="1:49" ht="32.25" customHeight="1">
      <c r="A162" s="2481" t="s">
        <v>567</v>
      </c>
      <c r="B162" s="2208" t="s">
        <v>366</v>
      </c>
      <c r="C162" s="2498"/>
      <c r="D162" s="2498">
        <v>3</v>
      </c>
      <c r="E162" s="2498"/>
      <c r="F162" s="2499"/>
      <c r="G162" s="2500">
        <v>2.5</v>
      </c>
      <c r="H162" s="2488">
        <f>G162*30</f>
        <v>75</v>
      </c>
      <c r="I162" s="2501">
        <f>J162+K162+L162</f>
        <v>45</v>
      </c>
      <c r="J162" s="2503">
        <v>30</v>
      </c>
      <c r="K162" s="2498">
        <v>15</v>
      </c>
      <c r="L162" s="2498"/>
      <c r="M162" s="2498">
        <f>H162-I162</f>
        <v>30</v>
      </c>
      <c r="N162" s="2490"/>
      <c r="O162" s="2498"/>
      <c r="P162" s="2498"/>
      <c r="Q162" s="2490">
        <v>3</v>
      </c>
      <c r="R162" s="2498"/>
      <c r="S162" s="2498"/>
      <c r="T162" s="2490"/>
      <c r="U162" s="2498"/>
      <c r="V162" s="2498"/>
      <c r="W162" s="2490"/>
      <c r="X162" s="2498"/>
      <c r="Y162" s="2498"/>
      <c r="Z162" s="1207"/>
      <c r="AA162" s="1207">
        <v>2</v>
      </c>
      <c r="AB162" s="1207"/>
      <c r="AC162" s="1214">
        <f>I162/H162</f>
        <v>0.6</v>
      </c>
      <c r="AD162" s="1207"/>
      <c r="AE162" s="1207"/>
      <c r="AF162" s="1207"/>
      <c r="AG162" s="1207"/>
      <c r="AH162" s="1207"/>
      <c r="AI162" s="1207"/>
      <c r="AJ162" s="1207"/>
      <c r="AK162" s="2469">
        <v>2</v>
      </c>
      <c r="AL162" s="1202"/>
      <c r="AM162" s="1202"/>
      <c r="AN162" s="1202"/>
      <c r="AO162" s="1202"/>
      <c r="AP162" s="1202"/>
      <c r="AQ162" s="1202"/>
      <c r="AR162" s="1202"/>
      <c r="AS162" s="1202"/>
      <c r="AT162" s="2966" t="s">
        <v>534</v>
      </c>
      <c r="AU162" s="2966"/>
      <c r="AV162" s="1221">
        <v>2.5</v>
      </c>
      <c r="AW162" s="1202"/>
    </row>
    <row r="163" spans="1:49" ht="28.5">
      <c r="A163" s="2481" t="s">
        <v>568</v>
      </c>
      <c r="B163" s="2208" t="s">
        <v>367</v>
      </c>
      <c r="C163" s="2498" t="s">
        <v>492</v>
      </c>
      <c r="D163" s="2498"/>
      <c r="E163" s="2498"/>
      <c r="F163" s="2499"/>
      <c r="G163" s="2500">
        <v>2</v>
      </c>
      <c r="H163" s="2488">
        <f>G163*30</f>
        <v>60</v>
      </c>
      <c r="I163" s="2501">
        <f>J163+K163+L163</f>
        <v>36</v>
      </c>
      <c r="J163" s="2503">
        <v>18</v>
      </c>
      <c r="K163" s="2498">
        <v>18</v>
      </c>
      <c r="L163" s="2498"/>
      <c r="M163" s="2498">
        <f>H163-I163</f>
        <v>24</v>
      </c>
      <c r="N163" s="2490"/>
      <c r="O163" s="2498"/>
      <c r="P163" s="2498"/>
      <c r="Q163" s="2490"/>
      <c r="R163" s="2498">
        <v>4</v>
      </c>
      <c r="S163" s="2498"/>
      <c r="T163" s="2490"/>
      <c r="U163" s="2498"/>
      <c r="V163" s="2498"/>
      <c r="W163" s="2490"/>
      <c r="X163" s="2498"/>
      <c r="Y163" s="2498"/>
      <c r="Z163" s="1207"/>
      <c r="AA163" s="1207">
        <v>2</v>
      </c>
      <c r="AB163" s="1207"/>
      <c r="AC163" s="1214">
        <f>I163/H163</f>
        <v>0.6</v>
      </c>
      <c r="AD163" s="1207"/>
      <c r="AE163" s="1207"/>
      <c r="AF163" s="1207"/>
      <c r="AG163" s="1207"/>
      <c r="AH163" s="1207"/>
      <c r="AI163" s="1207"/>
      <c r="AJ163" s="1207"/>
      <c r="AK163" s="2469">
        <v>2</v>
      </c>
      <c r="AL163" s="1202"/>
      <c r="AM163" s="1202"/>
      <c r="AN163" s="1202"/>
      <c r="AO163" s="1202"/>
      <c r="AP163" s="1202"/>
      <c r="AQ163" s="1202"/>
      <c r="AR163" s="1202"/>
      <c r="AS163" s="1202"/>
      <c r="AT163" s="1202"/>
      <c r="AU163" s="1202"/>
      <c r="AV163" s="1202"/>
      <c r="AW163" s="1202"/>
    </row>
    <row r="164" spans="1:49" ht="43.5" customHeight="1">
      <c r="A164" s="2504" t="s">
        <v>569</v>
      </c>
      <c r="B164" s="2340" t="s">
        <v>535</v>
      </c>
      <c r="C164" s="2330"/>
      <c r="D164" s="2330"/>
      <c r="E164" s="2330"/>
      <c r="F164" s="2505"/>
      <c r="G164" s="2506">
        <v>2</v>
      </c>
      <c r="H164" s="2507">
        <f>H165+H166</f>
        <v>60</v>
      </c>
      <c r="I164" s="2507">
        <f>I165+I166</f>
        <v>36</v>
      </c>
      <c r="J164" s="2507">
        <f>J165+J166</f>
        <v>18</v>
      </c>
      <c r="K164" s="2507">
        <f>K165+K166</f>
        <v>18</v>
      </c>
      <c r="L164" s="2507"/>
      <c r="M164" s="2507">
        <f>M165+M166</f>
        <v>24</v>
      </c>
      <c r="N164" s="2329"/>
      <c r="O164" s="2330"/>
      <c r="P164" s="2330"/>
      <c r="Q164" s="2329"/>
      <c r="R164" s="2330"/>
      <c r="S164" s="2330"/>
      <c r="T164" s="2329"/>
      <c r="U164" s="2330"/>
      <c r="V164" s="2330"/>
      <c r="W164" s="2329"/>
      <c r="X164" s="2330"/>
      <c r="Y164" s="2508"/>
      <c r="Z164" s="1207"/>
      <c r="AA164" s="1207"/>
      <c r="AB164" s="1207"/>
      <c r="AC164" s="1214"/>
      <c r="AD164" s="1207"/>
      <c r="AE164" s="1207"/>
      <c r="AF164" s="1207"/>
      <c r="AG164" s="1207"/>
      <c r="AH164" s="1207"/>
      <c r="AI164" s="1207"/>
      <c r="AJ164" s="1207"/>
      <c r="AK164" s="2469"/>
      <c r="AL164" s="1202"/>
      <c r="AM164" s="1202"/>
      <c r="AN164" s="1202"/>
      <c r="AO164" s="1202"/>
      <c r="AP164" s="1202"/>
      <c r="AQ164" s="1202"/>
      <c r="AR164" s="1202"/>
      <c r="AS164" s="1202"/>
      <c r="AT164" s="3063" t="s">
        <v>536</v>
      </c>
      <c r="AU164" s="3063"/>
      <c r="AV164" s="1221">
        <v>2</v>
      </c>
      <c r="AW164" s="1303" t="s">
        <v>537</v>
      </c>
    </row>
    <row r="165" spans="1:49" ht="42.75" customHeight="1">
      <c r="A165" s="2509" t="s">
        <v>570</v>
      </c>
      <c r="B165" s="2342" t="s">
        <v>538</v>
      </c>
      <c r="C165" s="2482"/>
      <c r="D165" s="2482"/>
      <c r="E165" s="2482"/>
      <c r="F165" s="2484"/>
      <c r="G165" s="2485">
        <v>1</v>
      </c>
      <c r="H165" s="2486">
        <f aca="true" t="shared" si="30" ref="H165:H170">G165*30</f>
        <v>30</v>
      </c>
      <c r="I165" s="2487">
        <f aca="true" t="shared" si="31" ref="I165:I185">J165+K165+L165</f>
        <v>18</v>
      </c>
      <c r="J165" s="2486">
        <v>9</v>
      </c>
      <c r="K165" s="2248">
        <v>9</v>
      </c>
      <c r="L165" s="2248"/>
      <c r="M165" s="2488">
        <f aca="true" t="shared" si="32" ref="M165:M185">H165-I165</f>
        <v>12</v>
      </c>
      <c r="N165" s="2489"/>
      <c r="O165" s="2168"/>
      <c r="P165" s="2168"/>
      <c r="Q165" s="2489"/>
      <c r="R165" s="2168" t="s">
        <v>319</v>
      </c>
      <c r="S165" s="2498"/>
      <c r="T165" s="2490"/>
      <c r="U165" s="2498"/>
      <c r="V165" s="2498"/>
      <c r="W165" s="2490"/>
      <c r="X165" s="2498"/>
      <c r="Y165" s="2510"/>
      <c r="Z165" s="1207"/>
      <c r="AA165" s="1207"/>
      <c r="AB165" s="1207"/>
      <c r="AC165" s="1207"/>
      <c r="AD165" s="1207"/>
      <c r="AE165" s="1207"/>
      <c r="AF165" s="1207"/>
      <c r="AG165" s="1207"/>
      <c r="AH165" s="1207"/>
      <c r="AI165" s="1207"/>
      <c r="AJ165" s="1207"/>
      <c r="AK165" s="2469"/>
      <c r="AL165" s="1202"/>
      <c r="AM165" s="1202"/>
      <c r="AN165" s="1202"/>
      <c r="AO165" s="1202"/>
      <c r="AP165" s="1202"/>
      <c r="AQ165" s="1202"/>
      <c r="AR165" s="1202"/>
      <c r="AS165" s="1202"/>
      <c r="AT165" s="1202"/>
      <c r="AU165" s="1202"/>
      <c r="AV165" s="1202"/>
      <c r="AW165" s="1202"/>
    </row>
    <row r="166" spans="1:49" ht="39.75" customHeight="1" thickBot="1">
      <c r="A166" s="2511" t="s">
        <v>571</v>
      </c>
      <c r="B166" s="2512" t="s">
        <v>535</v>
      </c>
      <c r="C166" s="2513" t="s">
        <v>503</v>
      </c>
      <c r="D166" s="2513"/>
      <c r="E166" s="2513"/>
      <c r="F166" s="2514"/>
      <c r="G166" s="2515">
        <v>1</v>
      </c>
      <c r="H166" s="2516">
        <f t="shared" si="30"/>
        <v>30</v>
      </c>
      <c r="I166" s="2517">
        <f t="shared" si="31"/>
        <v>18</v>
      </c>
      <c r="J166" s="2516">
        <v>9</v>
      </c>
      <c r="K166" s="2518">
        <v>9</v>
      </c>
      <c r="L166" s="2518"/>
      <c r="M166" s="2519">
        <f t="shared" si="32"/>
        <v>12</v>
      </c>
      <c r="N166" s="2520"/>
      <c r="O166" s="2521"/>
      <c r="P166" s="2521"/>
      <c r="Q166" s="2520"/>
      <c r="R166" s="2521"/>
      <c r="S166" s="2521" t="s">
        <v>319</v>
      </c>
      <c r="T166" s="2522"/>
      <c r="U166" s="2523"/>
      <c r="V166" s="2523"/>
      <c r="W166" s="2522"/>
      <c r="X166" s="2523"/>
      <c r="Y166" s="2524"/>
      <c r="Z166" s="1207"/>
      <c r="AA166" s="1207"/>
      <c r="AB166" s="1207"/>
      <c r="AC166" s="1207"/>
      <c r="AD166" s="1207"/>
      <c r="AE166" s="1207"/>
      <c r="AF166" s="1207"/>
      <c r="AG166" s="1207"/>
      <c r="AH166" s="1207"/>
      <c r="AI166" s="1207"/>
      <c r="AJ166" s="1207"/>
      <c r="AK166" s="2469"/>
      <c r="AL166" s="1202"/>
      <c r="AM166" s="1202"/>
      <c r="AN166" s="1202"/>
      <c r="AO166" s="1202"/>
      <c r="AP166" s="1202"/>
      <c r="AQ166" s="1202"/>
      <c r="AR166" s="1202"/>
      <c r="AS166" s="1202"/>
      <c r="AT166" s="1202"/>
      <c r="AU166" s="1202"/>
      <c r="AV166" s="1202"/>
      <c r="AW166" s="1202"/>
    </row>
    <row r="167" spans="1:49" ht="48.75" customHeight="1" thickBot="1">
      <c r="A167" s="2525" t="s">
        <v>572</v>
      </c>
      <c r="B167" s="2526" t="s">
        <v>603</v>
      </c>
      <c r="C167" s="2527"/>
      <c r="D167" s="2528" t="s">
        <v>493</v>
      </c>
      <c r="E167" s="2527"/>
      <c r="F167" s="2527"/>
      <c r="G167" s="2529">
        <v>2</v>
      </c>
      <c r="H167" s="2530">
        <f t="shared" si="30"/>
        <v>60</v>
      </c>
      <c r="I167" s="2530">
        <f t="shared" si="31"/>
        <v>36</v>
      </c>
      <c r="J167" s="2531">
        <v>18</v>
      </c>
      <c r="K167" s="2531">
        <v>18</v>
      </c>
      <c r="L167" s="2530"/>
      <c r="M167" s="2532">
        <f t="shared" si="32"/>
        <v>24</v>
      </c>
      <c r="N167" s="2533"/>
      <c r="O167" s="2534"/>
      <c r="P167" s="2534"/>
      <c r="Q167" s="2533"/>
      <c r="R167" s="2534"/>
      <c r="S167" s="2534">
        <v>4</v>
      </c>
      <c r="T167" s="2533"/>
      <c r="U167" s="2534"/>
      <c r="V167" s="2534"/>
      <c r="W167" s="2533"/>
      <c r="X167" s="2534"/>
      <c r="Y167" s="2535"/>
      <c r="Z167" s="1207"/>
      <c r="AA167" s="1207"/>
      <c r="AB167" s="1207"/>
      <c r="AC167" s="1207"/>
      <c r="AD167" s="1207"/>
      <c r="AE167" s="1207"/>
      <c r="AF167" s="1207"/>
      <c r="AG167" s="1207"/>
      <c r="AH167" s="1207"/>
      <c r="AI167" s="1207"/>
      <c r="AJ167" s="1207"/>
      <c r="AK167" s="1207">
        <v>2</v>
      </c>
      <c r="AL167" s="1202"/>
      <c r="AM167" s="1202"/>
      <c r="AN167" s="1202"/>
      <c r="AO167" s="1202"/>
      <c r="AP167" s="1202"/>
      <c r="AQ167" s="1202"/>
      <c r="AR167" s="1202"/>
      <c r="AS167" s="1202"/>
      <c r="AT167" s="3067" t="s">
        <v>558</v>
      </c>
      <c r="AU167" s="3067"/>
      <c r="AV167" s="1221">
        <v>0.5</v>
      </c>
      <c r="AW167" s="1202"/>
    </row>
    <row r="168" spans="1:49" ht="34.5" customHeight="1">
      <c r="A168" s="2137" t="s">
        <v>573</v>
      </c>
      <c r="B168" s="2536" t="s">
        <v>363</v>
      </c>
      <c r="C168" s="2537"/>
      <c r="D168" s="2460"/>
      <c r="E168" s="2537"/>
      <c r="F168" s="2538"/>
      <c r="G168" s="2462">
        <v>5</v>
      </c>
      <c r="H168" s="2463">
        <f t="shared" si="30"/>
        <v>150</v>
      </c>
      <c r="I168" s="2539">
        <f t="shared" si="31"/>
        <v>36</v>
      </c>
      <c r="J168" s="2300">
        <f>SUM(J169:J169)</f>
        <v>18</v>
      </c>
      <c r="K168" s="2300">
        <f>SUM(K169:K169)</f>
        <v>0</v>
      </c>
      <c r="L168" s="2300">
        <f>SUM(L169:L169)</f>
        <v>18</v>
      </c>
      <c r="M168" s="2540">
        <f t="shared" si="32"/>
        <v>114</v>
      </c>
      <c r="N168" s="2299"/>
      <c r="O168" s="2300"/>
      <c r="P168" s="2301"/>
      <c r="Q168" s="2302"/>
      <c r="R168" s="2300"/>
      <c r="S168" s="2301"/>
      <c r="T168" s="2302"/>
      <c r="U168" s="2300"/>
      <c r="V168" s="2303"/>
      <c r="W168" s="2302"/>
      <c r="X168" s="2300"/>
      <c r="Y168" s="2303"/>
      <c r="Z168" s="1208"/>
      <c r="AA168" s="1207"/>
      <c r="AB168" s="1207"/>
      <c r="AC168" s="1207"/>
      <c r="AD168" s="1207"/>
      <c r="AE168" s="1207"/>
      <c r="AF168" s="1207"/>
      <c r="AG168" s="1207"/>
      <c r="AH168" s="1207"/>
      <c r="AI168" s="1207"/>
      <c r="AJ168" s="1207"/>
      <c r="AK168" s="1207"/>
      <c r="AL168" s="1202"/>
      <c r="AM168" s="1202"/>
      <c r="AN168" s="1202"/>
      <c r="AO168" s="1202"/>
      <c r="AP168" s="1202"/>
      <c r="AQ168" s="1202"/>
      <c r="AR168" s="1202"/>
      <c r="AS168" s="1202"/>
      <c r="AT168" s="2966" t="s">
        <v>532</v>
      </c>
      <c r="AU168" s="2966"/>
      <c r="AV168" s="1221">
        <v>2</v>
      </c>
      <c r="AW168" s="1202"/>
    </row>
    <row r="169" spans="1:49" ht="34.5" customHeight="1" thickBot="1">
      <c r="A169" s="2541" t="s">
        <v>574</v>
      </c>
      <c r="B169" s="2542" t="s">
        <v>333</v>
      </c>
      <c r="C169" s="2543"/>
      <c r="D169" s="2544" t="s">
        <v>493</v>
      </c>
      <c r="E169" s="2545"/>
      <c r="F169" s="2546"/>
      <c r="G169" s="2547">
        <v>2</v>
      </c>
      <c r="H169" s="2548">
        <f t="shared" si="30"/>
        <v>60</v>
      </c>
      <c r="I169" s="2549">
        <f t="shared" si="31"/>
        <v>36</v>
      </c>
      <c r="J169" s="2550">
        <v>18</v>
      </c>
      <c r="K169" s="2550"/>
      <c r="L169" s="2550">
        <v>18</v>
      </c>
      <c r="M169" s="2551">
        <f t="shared" si="32"/>
        <v>24</v>
      </c>
      <c r="N169" s="2552"/>
      <c r="O169" s="2550"/>
      <c r="P169" s="2553"/>
      <c r="Q169" s="2554"/>
      <c r="R169" s="2550"/>
      <c r="S169" s="2553">
        <v>4</v>
      </c>
      <c r="T169" s="2343"/>
      <c r="U169" s="2550"/>
      <c r="V169" s="2555"/>
      <c r="W169" s="2343"/>
      <c r="X169" s="2344"/>
      <c r="Y169" s="2345"/>
      <c r="Z169" s="1208"/>
      <c r="AA169" s="1207">
        <v>2</v>
      </c>
      <c r="AB169" s="1207"/>
      <c r="AC169" s="1214">
        <f>I169/H169</f>
        <v>0.6</v>
      </c>
      <c r="AD169" s="1207"/>
      <c r="AE169" s="1207"/>
      <c r="AF169" s="1207"/>
      <c r="AG169" s="1207"/>
      <c r="AH169" s="1207"/>
      <c r="AI169" s="1207"/>
      <c r="AJ169" s="1207"/>
      <c r="AK169" s="1207">
        <v>2</v>
      </c>
      <c r="AL169" s="1202"/>
      <c r="AM169" s="1202"/>
      <c r="AN169" s="1202"/>
      <c r="AO169" s="1202"/>
      <c r="AP169" s="1202"/>
      <c r="AQ169" s="1202"/>
      <c r="AR169" s="1202"/>
      <c r="AS169" s="1202"/>
      <c r="AT169" s="1202"/>
      <c r="AU169" s="1202"/>
      <c r="AV169" s="1202"/>
      <c r="AW169" s="1202"/>
    </row>
    <row r="170" spans="1:49" ht="39" customHeight="1" thickBot="1">
      <c r="A170" s="2541" t="s">
        <v>575</v>
      </c>
      <c r="B170" s="2542" t="s">
        <v>333</v>
      </c>
      <c r="C170" s="2543" t="s">
        <v>399</v>
      </c>
      <c r="D170" s="2544"/>
      <c r="E170" s="2545"/>
      <c r="F170" s="2546"/>
      <c r="G170" s="2547">
        <v>3</v>
      </c>
      <c r="H170" s="2548">
        <f t="shared" si="30"/>
        <v>90</v>
      </c>
      <c r="I170" s="2549">
        <f t="shared" si="31"/>
        <v>30</v>
      </c>
      <c r="J170" s="2550">
        <v>15</v>
      </c>
      <c r="K170" s="2550"/>
      <c r="L170" s="2550">
        <v>15</v>
      </c>
      <c r="M170" s="2551">
        <f t="shared" si="32"/>
        <v>60</v>
      </c>
      <c r="N170" s="2552"/>
      <c r="O170" s="2550"/>
      <c r="P170" s="2553"/>
      <c r="Q170" s="2554"/>
      <c r="R170" s="2550"/>
      <c r="S170" s="2553"/>
      <c r="T170" s="2343">
        <v>2</v>
      </c>
      <c r="U170" s="2550"/>
      <c r="V170" s="2555"/>
      <c r="W170" s="2343"/>
      <c r="X170" s="2344"/>
      <c r="Y170" s="2345"/>
      <c r="Z170" s="2556"/>
      <c r="AA170" s="1207">
        <v>3</v>
      </c>
      <c r="AB170" s="2556"/>
      <c r="AC170" s="2556"/>
      <c r="AD170" s="2556"/>
      <c r="AE170" s="2556"/>
      <c r="AF170" s="2556"/>
      <c r="AG170" s="2556"/>
      <c r="AH170" s="2556"/>
      <c r="AI170" s="2556"/>
      <c r="AJ170" s="2556"/>
      <c r="AK170" s="1207">
        <v>3</v>
      </c>
      <c r="AL170" s="2556"/>
      <c r="AM170" s="2556"/>
      <c r="AN170" s="2556"/>
      <c r="AO170" s="2556"/>
      <c r="AP170" s="2556"/>
      <c r="AQ170" s="2556"/>
      <c r="AR170" s="2556"/>
      <c r="AS170" s="2556"/>
      <c r="AT170" s="2556"/>
      <c r="AU170" s="2556"/>
      <c r="AV170" s="2556"/>
      <c r="AW170" s="2556"/>
    </row>
    <row r="171" spans="1:49" ht="32.25" thickBot="1">
      <c r="A171" s="2018" t="s">
        <v>576</v>
      </c>
      <c r="B171" s="2557" t="s">
        <v>364</v>
      </c>
      <c r="C171" s="2558"/>
      <c r="D171" s="2559" t="s">
        <v>503</v>
      </c>
      <c r="E171" s="2559"/>
      <c r="F171" s="2560"/>
      <c r="G171" s="2561">
        <v>2</v>
      </c>
      <c r="H171" s="2327">
        <v>60</v>
      </c>
      <c r="I171" s="2298">
        <f t="shared" si="31"/>
        <v>36</v>
      </c>
      <c r="J171" s="2020">
        <v>18</v>
      </c>
      <c r="K171" s="2020"/>
      <c r="L171" s="2020">
        <v>18</v>
      </c>
      <c r="M171" s="2201">
        <f t="shared" si="32"/>
        <v>24</v>
      </c>
      <c r="N171" s="2562"/>
      <c r="O171" s="2020"/>
      <c r="P171" s="2028"/>
      <c r="Q171" s="2284"/>
      <c r="R171" s="2020"/>
      <c r="S171" s="2028" t="s">
        <v>320</v>
      </c>
      <c r="T171" s="2284"/>
      <c r="U171" s="2020"/>
      <c r="V171" s="2028"/>
      <c r="W171" s="2284"/>
      <c r="X171" s="2020"/>
      <c r="Y171" s="2285"/>
      <c r="Z171" s="1208"/>
      <c r="AA171" s="1207"/>
      <c r="AB171" s="1207"/>
      <c r="AC171" s="1207"/>
      <c r="AD171" s="1207"/>
      <c r="AE171" s="1207"/>
      <c r="AF171" s="1207"/>
      <c r="AG171" s="1207"/>
      <c r="AH171" s="1207"/>
      <c r="AI171" s="1207"/>
      <c r="AJ171" s="1207"/>
      <c r="AK171" s="1207"/>
      <c r="AL171" s="1202"/>
      <c r="AM171" s="1202"/>
      <c r="AN171" s="1202"/>
      <c r="AO171" s="1202"/>
      <c r="AP171" s="1202"/>
      <c r="AQ171" s="1202"/>
      <c r="AR171" s="1202"/>
      <c r="AS171" s="1202"/>
      <c r="AT171" s="1202"/>
      <c r="AU171" s="1202"/>
      <c r="AV171" s="1202"/>
      <c r="AW171" s="1202"/>
    </row>
    <row r="172" spans="1:49" ht="39" customHeight="1" thickBot="1">
      <c r="A172" s="2563" t="s">
        <v>577</v>
      </c>
      <c r="B172" s="2564" t="s">
        <v>404</v>
      </c>
      <c r="C172" s="2565" t="s">
        <v>399</v>
      </c>
      <c r="D172" s="2544"/>
      <c r="E172" s="2544"/>
      <c r="F172" s="2566"/>
      <c r="G172" s="2567">
        <v>3</v>
      </c>
      <c r="H172" s="2568">
        <v>90</v>
      </c>
      <c r="I172" s="2549">
        <f t="shared" si="31"/>
        <v>30</v>
      </c>
      <c r="J172" s="2550">
        <v>15</v>
      </c>
      <c r="K172" s="2550">
        <v>15</v>
      </c>
      <c r="L172" s="2550"/>
      <c r="M172" s="2569">
        <f t="shared" si="32"/>
        <v>60</v>
      </c>
      <c r="N172" s="2570"/>
      <c r="O172" s="2571"/>
      <c r="P172" s="2553"/>
      <c r="Q172" s="2572"/>
      <c r="R172" s="2571"/>
      <c r="S172" s="2553"/>
      <c r="T172" s="2573">
        <v>2</v>
      </c>
      <c r="U172" s="2571"/>
      <c r="V172" s="2553"/>
      <c r="W172" s="2574"/>
      <c r="X172" s="2575"/>
      <c r="Y172" s="2345"/>
      <c r="Z172" s="1208"/>
      <c r="AA172" s="1207">
        <v>3</v>
      </c>
      <c r="AB172" s="1207"/>
      <c r="AC172" s="1207"/>
      <c r="AD172" s="1207"/>
      <c r="AE172" s="1207"/>
      <c r="AF172" s="1207"/>
      <c r="AG172" s="1207"/>
      <c r="AH172" s="1207"/>
      <c r="AI172" s="1207"/>
      <c r="AJ172" s="1207"/>
      <c r="AK172" s="1207">
        <v>3</v>
      </c>
      <c r="AL172" s="1202"/>
      <c r="AM172" s="1202"/>
      <c r="AN172" s="1202"/>
      <c r="AO172" s="1202"/>
      <c r="AP172" s="1202"/>
      <c r="AQ172" s="1202"/>
      <c r="AR172" s="1202"/>
      <c r="AS172" s="1202"/>
      <c r="AT172" s="1202"/>
      <c r="AU172" s="1202"/>
      <c r="AV172" s="1202"/>
      <c r="AW172" s="1202"/>
    </row>
    <row r="173" spans="1:49" ht="54" customHeight="1">
      <c r="A173" s="2458" t="s">
        <v>578</v>
      </c>
      <c r="B173" s="2576" t="s">
        <v>595</v>
      </c>
      <c r="C173" s="2577"/>
      <c r="D173" s="2465">
        <v>5</v>
      </c>
      <c r="E173" s="2577"/>
      <c r="F173" s="2577"/>
      <c r="G173" s="2578">
        <v>3</v>
      </c>
      <c r="H173" s="2579">
        <f>G173*30</f>
        <v>90</v>
      </c>
      <c r="I173" s="2579">
        <f t="shared" si="31"/>
        <v>30</v>
      </c>
      <c r="J173" s="2579">
        <v>15</v>
      </c>
      <c r="K173" s="2579">
        <v>15</v>
      </c>
      <c r="L173" s="2579"/>
      <c r="M173" s="2580">
        <f t="shared" si="32"/>
        <v>60</v>
      </c>
      <c r="N173" s="2581"/>
      <c r="O173" s="2582"/>
      <c r="P173" s="2582"/>
      <c r="Q173" s="2467"/>
      <c r="R173" s="2582"/>
      <c r="S173" s="2582"/>
      <c r="T173" s="2467">
        <v>2</v>
      </c>
      <c r="U173" s="2582"/>
      <c r="V173" s="2582"/>
      <c r="W173" s="2467"/>
      <c r="X173" s="2582"/>
      <c r="Y173" s="2583"/>
      <c r="Z173" s="1208"/>
      <c r="AA173" s="1207"/>
      <c r="AB173" s="1207"/>
      <c r="AC173" s="1207"/>
      <c r="AD173" s="1207"/>
      <c r="AE173" s="1207"/>
      <c r="AF173" s="1207"/>
      <c r="AG173" s="1207"/>
      <c r="AH173" s="1207"/>
      <c r="AI173" s="1207"/>
      <c r="AJ173" s="1207"/>
      <c r="AK173" s="1207">
        <v>3</v>
      </c>
      <c r="AL173" s="1202"/>
      <c r="AM173" s="1202"/>
      <c r="AN173" s="1202"/>
      <c r="AO173" s="1202"/>
      <c r="AP173" s="1202"/>
      <c r="AQ173" s="1202"/>
      <c r="AR173" s="1202"/>
      <c r="AS173" s="1202"/>
      <c r="AT173" s="1202"/>
      <c r="AU173" s="1202"/>
      <c r="AV173" s="1202"/>
      <c r="AW173" s="1202"/>
    </row>
    <row r="174" spans="1:49" ht="54" customHeight="1" thickBot="1">
      <c r="A174" s="2584" t="s">
        <v>579</v>
      </c>
      <c r="B174" s="2585" t="s">
        <v>590</v>
      </c>
      <c r="C174" s="2586"/>
      <c r="D174" s="2523" t="s">
        <v>324</v>
      </c>
      <c r="E174" s="2586"/>
      <c r="F174" s="2586"/>
      <c r="G174" s="2587">
        <v>3</v>
      </c>
      <c r="H174" s="2588">
        <f aca="true" t="shared" si="33" ref="H174:H185">G174*30</f>
        <v>90</v>
      </c>
      <c r="I174" s="2588">
        <f t="shared" si="31"/>
        <v>30</v>
      </c>
      <c r="J174" s="2588">
        <v>15</v>
      </c>
      <c r="K174" s="2588">
        <v>15</v>
      </c>
      <c r="L174" s="2588"/>
      <c r="M174" s="2589">
        <f t="shared" si="32"/>
        <v>60</v>
      </c>
      <c r="N174" s="2522"/>
      <c r="O174" s="2590"/>
      <c r="P174" s="2590"/>
      <c r="Q174" s="2522"/>
      <c r="R174" s="2590"/>
      <c r="S174" s="2590"/>
      <c r="T174" s="2522" t="s">
        <v>319</v>
      </c>
      <c r="U174" s="2590"/>
      <c r="V174" s="2590"/>
      <c r="W174" s="2522"/>
      <c r="X174" s="2590"/>
      <c r="Y174" s="2591"/>
      <c r="Z174" s="1207"/>
      <c r="AA174" s="1207"/>
      <c r="AB174" s="1207"/>
      <c r="AC174" s="1207"/>
      <c r="AD174" s="1207"/>
      <c r="AE174" s="1207"/>
      <c r="AF174" s="1207"/>
      <c r="AG174" s="1207"/>
      <c r="AH174" s="1207"/>
      <c r="AI174" s="1207"/>
      <c r="AJ174" s="1207"/>
      <c r="AK174" s="1207"/>
      <c r="AL174" s="1202"/>
      <c r="AM174" s="1202"/>
      <c r="AN174" s="1202"/>
      <c r="AO174" s="1202"/>
      <c r="AP174" s="1202"/>
      <c r="AQ174" s="1202"/>
      <c r="AR174" s="1202"/>
      <c r="AS174" s="1202"/>
      <c r="AT174" s="3063" t="s">
        <v>544</v>
      </c>
      <c r="AU174" s="3063"/>
      <c r="AV174" s="1221">
        <v>3</v>
      </c>
      <c r="AW174" s="1303" t="s">
        <v>545</v>
      </c>
    </row>
    <row r="175" spans="1:49" ht="33" customHeight="1" thickBot="1">
      <c r="A175" s="2592" t="s">
        <v>580</v>
      </c>
      <c r="B175" s="2593" t="s">
        <v>551</v>
      </c>
      <c r="C175" s="2330" t="s">
        <v>494</v>
      </c>
      <c r="D175" s="2330"/>
      <c r="E175" s="2594"/>
      <c r="F175" s="2595"/>
      <c r="G175" s="2596">
        <v>3</v>
      </c>
      <c r="H175" s="2597">
        <f t="shared" si="33"/>
        <v>90</v>
      </c>
      <c r="I175" s="2598">
        <f t="shared" si="31"/>
        <v>45</v>
      </c>
      <c r="J175" s="2598">
        <v>27</v>
      </c>
      <c r="K175" s="2598">
        <v>18</v>
      </c>
      <c r="L175" s="2599"/>
      <c r="M175" s="2600">
        <f t="shared" si="32"/>
        <v>45</v>
      </c>
      <c r="N175" s="2601"/>
      <c r="O175" s="2103"/>
      <c r="P175" s="2104"/>
      <c r="Q175" s="2602"/>
      <c r="R175" s="2103"/>
      <c r="S175" s="2603"/>
      <c r="T175" s="2332"/>
      <c r="U175" s="2103">
        <v>5</v>
      </c>
      <c r="V175" s="2104"/>
      <c r="W175" s="2602"/>
      <c r="X175" s="2103"/>
      <c r="Y175" s="2104"/>
      <c r="Z175" s="1208"/>
      <c r="AA175" s="1207"/>
      <c r="AB175" s="1207"/>
      <c r="AC175" s="1207"/>
      <c r="AD175" s="1207"/>
      <c r="AE175" s="1207"/>
      <c r="AF175" s="1207"/>
      <c r="AG175" s="1207"/>
      <c r="AH175" s="1207"/>
      <c r="AI175" s="1207"/>
      <c r="AJ175" s="1207"/>
      <c r="AK175" s="1207">
        <v>3</v>
      </c>
      <c r="AL175" s="1202"/>
      <c r="AM175" s="1202"/>
      <c r="AN175" s="1202"/>
      <c r="AO175" s="1202"/>
      <c r="AP175" s="1202"/>
      <c r="AQ175" s="1202"/>
      <c r="AR175" s="1202"/>
      <c r="AS175" s="1202"/>
      <c r="AT175" s="1202"/>
      <c r="AU175" s="1202"/>
      <c r="AV175" s="1202"/>
      <c r="AW175" s="1202"/>
    </row>
    <row r="176" spans="1:49" ht="48" thickBot="1">
      <c r="A176" s="2604" t="s">
        <v>581</v>
      </c>
      <c r="B176" s="2605" t="s">
        <v>405</v>
      </c>
      <c r="C176" s="2606" t="s">
        <v>549</v>
      </c>
      <c r="D176" s="2477"/>
      <c r="E176" s="2607"/>
      <c r="F176" s="2608"/>
      <c r="G176" s="2609">
        <v>3</v>
      </c>
      <c r="H176" s="2610">
        <f t="shared" si="33"/>
        <v>90</v>
      </c>
      <c r="I176" s="2611">
        <f t="shared" si="31"/>
        <v>45</v>
      </c>
      <c r="J176" s="2611">
        <v>27</v>
      </c>
      <c r="K176" s="2611">
        <v>18</v>
      </c>
      <c r="L176" s="2612"/>
      <c r="M176" s="2613">
        <f t="shared" si="32"/>
        <v>45</v>
      </c>
      <c r="N176" s="2614"/>
      <c r="O176" s="2615"/>
      <c r="P176" s="2616"/>
      <c r="Q176" s="2617"/>
      <c r="R176" s="2615"/>
      <c r="S176" s="2616"/>
      <c r="T176" s="2618"/>
      <c r="U176" s="2615" t="s">
        <v>324</v>
      </c>
      <c r="V176" s="2616"/>
      <c r="W176" s="2617"/>
      <c r="X176" s="2615"/>
      <c r="Y176" s="2619"/>
      <c r="Z176" s="1208"/>
      <c r="AA176" s="1207"/>
      <c r="AB176" s="1207"/>
      <c r="AC176" s="1207"/>
      <c r="AD176" s="1207"/>
      <c r="AE176" s="1207"/>
      <c r="AF176" s="1207"/>
      <c r="AG176" s="1207"/>
      <c r="AH176" s="1207"/>
      <c r="AI176" s="1207"/>
      <c r="AJ176" s="1207"/>
      <c r="AK176" s="1207"/>
      <c r="AL176" s="1202"/>
      <c r="AM176" s="1202"/>
      <c r="AN176" s="1202"/>
      <c r="AO176" s="1202"/>
      <c r="AP176" s="1202"/>
      <c r="AQ176" s="1202"/>
      <c r="AR176" s="1202"/>
      <c r="AS176" s="1202"/>
      <c r="AT176" s="1202"/>
      <c r="AU176" s="1202"/>
      <c r="AV176" s="1202"/>
      <c r="AW176" s="1202"/>
    </row>
    <row r="177" spans="1:49" ht="73.5" customHeight="1" thickBot="1">
      <c r="A177" s="2620" t="s">
        <v>582</v>
      </c>
      <c r="B177" s="1972" t="s">
        <v>611</v>
      </c>
      <c r="C177" s="2465" t="s">
        <v>549</v>
      </c>
      <c r="D177" s="2465"/>
      <c r="E177" s="2577"/>
      <c r="F177" s="2621"/>
      <c r="G177" s="2622">
        <v>3</v>
      </c>
      <c r="H177" s="2623">
        <f t="shared" si="33"/>
        <v>90</v>
      </c>
      <c r="I177" s="2579">
        <f t="shared" si="31"/>
        <v>45</v>
      </c>
      <c r="J177" s="2579">
        <v>27</v>
      </c>
      <c r="K177" s="2579">
        <v>18</v>
      </c>
      <c r="L177" s="2624"/>
      <c r="M177" s="2625">
        <f t="shared" si="32"/>
        <v>45</v>
      </c>
      <c r="N177" s="2626"/>
      <c r="O177" s="2582"/>
      <c r="P177" s="2583"/>
      <c r="Q177" s="2627"/>
      <c r="R177" s="2582"/>
      <c r="S177" s="2628"/>
      <c r="T177" s="2629"/>
      <c r="U177" s="2582" t="s">
        <v>324</v>
      </c>
      <c r="V177" s="2583"/>
      <c r="W177" s="2627"/>
      <c r="X177" s="2582"/>
      <c r="Y177" s="2583"/>
      <c r="Z177" s="1208"/>
      <c r="AA177" s="1207"/>
      <c r="AB177" s="1207"/>
      <c r="AC177" s="1207"/>
      <c r="AD177" s="1207"/>
      <c r="AE177" s="1207"/>
      <c r="AF177" s="1207"/>
      <c r="AG177" s="1207"/>
      <c r="AH177" s="1207"/>
      <c r="AI177" s="1207"/>
      <c r="AJ177" s="1207"/>
      <c r="AK177" s="1207"/>
      <c r="AL177" s="1202"/>
      <c r="AM177" s="1202"/>
      <c r="AN177" s="1202"/>
      <c r="AO177" s="1202"/>
      <c r="AP177" s="1202"/>
      <c r="AQ177" s="1202"/>
      <c r="AR177" s="1202"/>
      <c r="AS177" s="1202"/>
      <c r="AT177" s="3063" t="s">
        <v>546</v>
      </c>
      <c r="AU177" s="3063"/>
      <c r="AV177" s="1221">
        <v>3</v>
      </c>
      <c r="AW177" s="1303" t="s">
        <v>613</v>
      </c>
    </row>
    <row r="178" spans="1:49" ht="41.25" customHeight="1">
      <c r="A178" s="2137" t="s">
        <v>583</v>
      </c>
      <c r="B178" s="2630" t="s">
        <v>433</v>
      </c>
      <c r="C178" s="2631"/>
      <c r="D178" s="2460"/>
      <c r="E178" s="2537"/>
      <c r="F178" s="2538"/>
      <c r="G178" s="2462">
        <v>5.5</v>
      </c>
      <c r="H178" s="2463">
        <f t="shared" si="33"/>
        <v>165</v>
      </c>
      <c r="I178" s="2539">
        <f t="shared" si="31"/>
        <v>70</v>
      </c>
      <c r="J178" s="2300">
        <v>35</v>
      </c>
      <c r="K178" s="2300">
        <v>35</v>
      </c>
      <c r="L178" s="2300"/>
      <c r="M178" s="2540">
        <f t="shared" si="32"/>
        <v>95</v>
      </c>
      <c r="N178" s="2299"/>
      <c r="O178" s="2300"/>
      <c r="P178" s="2303"/>
      <c r="Q178" s="2632"/>
      <c r="R178" s="2300"/>
      <c r="S178" s="2301"/>
      <c r="T178" s="2302"/>
      <c r="U178" s="2300"/>
      <c r="V178" s="2303"/>
      <c r="W178" s="2302"/>
      <c r="X178" s="2300"/>
      <c r="Y178" s="2303"/>
      <c r="Z178" s="1208"/>
      <c r="AA178" s="1207"/>
      <c r="AB178" s="1207"/>
      <c r="AC178" s="1207"/>
      <c r="AD178" s="1207"/>
      <c r="AE178" s="1207"/>
      <c r="AF178" s="1207"/>
      <c r="AG178" s="1207"/>
      <c r="AH178" s="1207"/>
      <c r="AI178" s="1207"/>
      <c r="AJ178" s="1207"/>
      <c r="AK178" s="1207"/>
      <c r="AL178" s="2048"/>
      <c r="AM178" s="2048"/>
      <c r="AN178" s="2048"/>
      <c r="AO178" s="2048"/>
      <c r="AP178" s="2048"/>
      <c r="AQ178" s="1202"/>
      <c r="AR178" s="1202"/>
      <c r="AS178" s="1202"/>
      <c r="AT178" s="3063" t="s">
        <v>531</v>
      </c>
      <c r="AU178" s="3063"/>
      <c r="AV178" s="1221">
        <v>2.5</v>
      </c>
      <c r="AW178" s="1202"/>
    </row>
    <row r="179" spans="1:49" ht="31.5" customHeight="1">
      <c r="A179" s="2033" t="s">
        <v>614</v>
      </c>
      <c r="B179" s="2633" t="s">
        <v>138</v>
      </c>
      <c r="C179" s="2634"/>
      <c r="D179" s="2635" t="s">
        <v>495</v>
      </c>
      <c r="E179" s="2635"/>
      <c r="F179" s="2051"/>
      <c r="G179" s="2561">
        <v>3</v>
      </c>
      <c r="H179" s="2297">
        <f t="shared" si="33"/>
        <v>90</v>
      </c>
      <c r="I179" s="2039">
        <f t="shared" si="31"/>
        <v>40</v>
      </c>
      <c r="J179" s="2020">
        <v>20</v>
      </c>
      <c r="K179" s="2020">
        <v>20</v>
      </c>
      <c r="L179" s="2020"/>
      <c r="M179" s="2044">
        <f t="shared" si="32"/>
        <v>50</v>
      </c>
      <c r="N179" s="2562"/>
      <c r="O179" s="2020"/>
      <c r="P179" s="2285"/>
      <c r="Q179" s="2286"/>
      <c r="R179" s="2020"/>
      <c r="S179" s="2028"/>
      <c r="T179" s="2284"/>
      <c r="U179" s="2020"/>
      <c r="V179" s="2285">
        <v>4</v>
      </c>
      <c r="W179" s="2289"/>
      <c r="X179" s="2035"/>
      <c r="Y179" s="2215"/>
      <c r="Z179" s="1208"/>
      <c r="AA179" s="1207">
        <v>3</v>
      </c>
      <c r="AB179" s="1207"/>
      <c r="AC179" s="1207"/>
      <c r="AD179" s="1207"/>
      <c r="AE179" s="1207"/>
      <c r="AF179" s="1207"/>
      <c r="AG179" s="1207"/>
      <c r="AH179" s="1207"/>
      <c r="AI179" s="1207"/>
      <c r="AJ179" s="1207"/>
      <c r="AK179" s="1207">
        <v>3</v>
      </c>
      <c r="AL179" s="1202"/>
      <c r="AM179" s="1202"/>
      <c r="AN179" s="1202"/>
      <c r="AO179" s="1202"/>
      <c r="AP179" s="1202"/>
      <c r="AQ179" s="1202"/>
      <c r="AR179" s="1202"/>
      <c r="AS179" s="1202"/>
      <c r="AT179" s="1202"/>
      <c r="AU179" s="1202"/>
      <c r="AV179" s="1202"/>
      <c r="AW179" s="1202"/>
    </row>
    <row r="180" spans="1:49" ht="34.5" customHeight="1" thickBot="1">
      <c r="A180" s="2541" t="s">
        <v>615</v>
      </c>
      <c r="B180" s="2636" t="s">
        <v>138</v>
      </c>
      <c r="C180" s="2565" t="s">
        <v>54</v>
      </c>
      <c r="D180" s="2544"/>
      <c r="E180" s="2544"/>
      <c r="F180" s="2546"/>
      <c r="G180" s="2547">
        <v>2.5</v>
      </c>
      <c r="H180" s="2548">
        <f t="shared" si="33"/>
        <v>75</v>
      </c>
      <c r="I180" s="2549">
        <f t="shared" si="31"/>
        <v>30</v>
      </c>
      <c r="J180" s="2550">
        <v>15</v>
      </c>
      <c r="K180" s="2550">
        <v>15</v>
      </c>
      <c r="L180" s="2550"/>
      <c r="M180" s="2551">
        <f t="shared" si="32"/>
        <v>45</v>
      </c>
      <c r="N180" s="2552"/>
      <c r="O180" s="2550"/>
      <c r="P180" s="2555"/>
      <c r="Q180" s="2637"/>
      <c r="R180" s="2550"/>
      <c r="S180" s="2553"/>
      <c r="T180" s="2554"/>
      <c r="U180" s="2550"/>
      <c r="V180" s="2555"/>
      <c r="W180" s="2343">
        <v>2</v>
      </c>
      <c r="X180" s="2344"/>
      <c r="Y180" s="2345"/>
      <c r="Z180" s="1208"/>
      <c r="AA180" s="1207">
        <v>4</v>
      </c>
      <c r="AB180" s="1207"/>
      <c r="AC180" s="1207"/>
      <c r="AD180" s="1207"/>
      <c r="AE180" s="1207"/>
      <c r="AF180" s="1207"/>
      <c r="AG180" s="1207"/>
      <c r="AH180" s="1207"/>
      <c r="AI180" s="1207"/>
      <c r="AJ180" s="1207"/>
      <c r="AK180" s="1207">
        <v>4</v>
      </c>
      <c r="AL180" s="1202"/>
      <c r="AM180" s="1202"/>
      <c r="AN180" s="1202"/>
      <c r="AO180" s="1202"/>
      <c r="AP180" s="1202"/>
      <c r="AQ180" s="1202"/>
      <c r="AR180" s="1202"/>
      <c r="AS180" s="1202"/>
      <c r="AT180" s="1202"/>
      <c r="AU180" s="1202"/>
      <c r="AV180" s="1202"/>
      <c r="AW180" s="1202"/>
    </row>
    <row r="181" spans="1:49" ht="55.5" customHeight="1" thickBot="1">
      <c r="A181" s="2638" t="s">
        <v>584</v>
      </c>
      <c r="B181" s="2639" t="s">
        <v>553</v>
      </c>
      <c r="C181" s="2577"/>
      <c r="D181" s="2465" t="s">
        <v>495</v>
      </c>
      <c r="E181" s="2577"/>
      <c r="F181" s="2621"/>
      <c r="G181" s="2622">
        <v>3</v>
      </c>
      <c r="H181" s="2623">
        <f t="shared" si="33"/>
        <v>90</v>
      </c>
      <c r="I181" s="2579">
        <f t="shared" si="31"/>
        <v>36</v>
      </c>
      <c r="J181" s="2640">
        <v>18</v>
      </c>
      <c r="K181" s="2640">
        <v>18</v>
      </c>
      <c r="L181" s="2579"/>
      <c r="M181" s="2625">
        <f t="shared" si="32"/>
        <v>54</v>
      </c>
      <c r="N181" s="2626"/>
      <c r="O181" s="2582"/>
      <c r="P181" s="2583"/>
      <c r="Q181" s="2627"/>
      <c r="R181" s="2582"/>
      <c r="S181" s="2628"/>
      <c r="T181" s="2629"/>
      <c r="U181" s="2582"/>
      <c r="V181" s="2583">
        <v>4</v>
      </c>
      <c r="W181" s="2627"/>
      <c r="X181" s="2582"/>
      <c r="Y181" s="2583"/>
      <c r="Z181" s="1208"/>
      <c r="AA181" s="1207"/>
      <c r="AB181" s="1207"/>
      <c r="AC181" s="1207"/>
      <c r="AD181" s="1207"/>
      <c r="AE181" s="1207"/>
      <c r="AF181" s="1207"/>
      <c r="AG181" s="1207"/>
      <c r="AH181" s="1207"/>
      <c r="AI181" s="1207"/>
      <c r="AJ181" s="1207"/>
      <c r="AK181" s="1207">
        <v>4</v>
      </c>
      <c r="AL181" s="1202"/>
      <c r="AM181" s="1202"/>
      <c r="AN181" s="1202"/>
      <c r="AO181" s="1202"/>
      <c r="AP181" s="1202"/>
      <c r="AQ181" s="1202"/>
      <c r="AR181" s="1202"/>
      <c r="AS181" s="1202"/>
      <c r="AT181" s="2966" t="s">
        <v>547</v>
      </c>
      <c r="AU181" s="2966"/>
      <c r="AV181" s="1221">
        <v>3</v>
      </c>
      <c r="AW181" s="1202"/>
    </row>
    <row r="182" spans="1:49" ht="39.75" customHeight="1" thickBot="1">
      <c r="A182" s="2492" t="s">
        <v>585</v>
      </c>
      <c r="B182" s="2342" t="s">
        <v>432</v>
      </c>
      <c r="C182" s="2641"/>
      <c r="D182" s="2465" t="s">
        <v>552</v>
      </c>
      <c r="E182" s="2641"/>
      <c r="F182" s="2641"/>
      <c r="G182" s="2485">
        <v>3</v>
      </c>
      <c r="H182" s="2640">
        <f t="shared" si="33"/>
        <v>90</v>
      </c>
      <c r="I182" s="2640">
        <f t="shared" si="31"/>
        <v>36</v>
      </c>
      <c r="J182" s="2640">
        <v>18</v>
      </c>
      <c r="K182" s="2640">
        <v>18</v>
      </c>
      <c r="L182" s="2640"/>
      <c r="M182" s="2642">
        <f t="shared" si="32"/>
        <v>54</v>
      </c>
      <c r="N182" s="2494"/>
      <c r="O182" s="2373"/>
      <c r="P182" s="2373"/>
      <c r="Q182" s="2490"/>
      <c r="R182" s="2373"/>
      <c r="S182" s="2373"/>
      <c r="T182" s="2490"/>
      <c r="U182" s="2373"/>
      <c r="V182" s="2373" t="s">
        <v>320</v>
      </c>
      <c r="W182" s="2490"/>
      <c r="X182" s="2373"/>
      <c r="Y182" s="2373"/>
      <c r="Z182" s="1208"/>
      <c r="AA182" s="1207"/>
      <c r="AB182" s="1207"/>
      <c r="AC182" s="1207"/>
      <c r="AD182" s="1207"/>
      <c r="AE182" s="1207"/>
      <c r="AF182" s="1207"/>
      <c r="AG182" s="1207"/>
      <c r="AH182" s="1207"/>
      <c r="AI182" s="1207"/>
      <c r="AJ182" s="1207"/>
      <c r="AK182" s="1207"/>
      <c r="AL182" s="1202"/>
      <c r="AM182" s="1202"/>
      <c r="AN182" s="1202"/>
      <c r="AO182" s="1202"/>
      <c r="AP182" s="1202"/>
      <c r="AQ182" s="1202"/>
      <c r="AR182" s="1202"/>
      <c r="AS182" s="1202"/>
      <c r="AT182" s="1202"/>
      <c r="AU182" s="1202"/>
      <c r="AV182" s="1202"/>
      <c r="AW182" s="1202"/>
    </row>
    <row r="183" spans="1:49" ht="42" customHeight="1" thickBot="1">
      <c r="A183" s="2643" t="s">
        <v>586</v>
      </c>
      <c r="B183" s="2576" t="s">
        <v>542</v>
      </c>
      <c r="C183" s="2594"/>
      <c r="D183" s="2498" t="s">
        <v>552</v>
      </c>
      <c r="E183" s="2641"/>
      <c r="F183" s="2641"/>
      <c r="G183" s="2644">
        <v>3</v>
      </c>
      <c r="H183" s="2640">
        <f t="shared" si="33"/>
        <v>90</v>
      </c>
      <c r="I183" s="2640">
        <f t="shared" si="31"/>
        <v>36</v>
      </c>
      <c r="J183" s="2368">
        <v>18</v>
      </c>
      <c r="K183" s="2368">
        <v>18</v>
      </c>
      <c r="L183" s="2640"/>
      <c r="M183" s="2642">
        <f t="shared" si="32"/>
        <v>54</v>
      </c>
      <c r="N183" s="2490"/>
      <c r="O183" s="2373"/>
      <c r="P183" s="2373"/>
      <c r="Q183" s="2490"/>
      <c r="R183" s="2373"/>
      <c r="S183" s="2373"/>
      <c r="T183" s="2329"/>
      <c r="U183" s="2103"/>
      <c r="V183" s="2103" t="s">
        <v>320</v>
      </c>
      <c r="W183" s="2329"/>
      <c r="X183" s="2103"/>
      <c r="Y183" s="2104"/>
      <c r="Z183" s="2556"/>
      <c r="AA183" s="2556"/>
      <c r="AB183" s="2556"/>
      <c r="AC183" s="2556"/>
      <c r="AD183" s="2556"/>
      <c r="AE183" s="2556"/>
      <c r="AF183" s="2556"/>
      <c r="AG183" s="2556"/>
      <c r="AH183" s="2556"/>
      <c r="AI183" s="2556"/>
      <c r="AJ183" s="2556"/>
      <c r="AK183" s="2556"/>
      <c r="AL183" s="2556"/>
      <c r="AM183" s="2556"/>
      <c r="AN183" s="2556"/>
      <c r="AO183" s="2556"/>
      <c r="AP183" s="2556"/>
      <c r="AQ183" s="2556"/>
      <c r="AR183" s="2556"/>
      <c r="AS183" s="2556"/>
      <c r="AT183" s="3063" t="s">
        <v>531</v>
      </c>
      <c r="AU183" s="3063"/>
      <c r="AV183" s="1221">
        <v>3</v>
      </c>
      <c r="AW183" s="1303" t="s">
        <v>543</v>
      </c>
    </row>
    <row r="184" spans="1:49" ht="54.75" customHeight="1" thickBot="1">
      <c r="A184" s="2361" t="s">
        <v>587</v>
      </c>
      <c r="B184" s="2576" t="s">
        <v>554</v>
      </c>
      <c r="C184" s="2577"/>
      <c r="D184" s="2465">
        <v>7</v>
      </c>
      <c r="E184" s="2577"/>
      <c r="F184" s="2621"/>
      <c r="G184" s="2622">
        <v>3</v>
      </c>
      <c r="H184" s="2623">
        <f t="shared" si="33"/>
        <v>90</v>
      </c>
      <c r="I184" s="2579">
        <f t="shared" si="31"/>
        <v>30</v>
      </c>
      <c r="J184" s="2579">
        <v>15</v>
      </c>
      <c r="K184" s="2579"/>
      <c r="L184" s="2579">
        <v>15</v>
      </c>
      <c r="M184" s="2625">
        <f t="shared" si="32"/>
        <v>60</v>
      </c>
      <c r="N184" s="2626"/>
      <c r="O184" s="2582"/>
      <c r="P184" s="2583"/>
      <c r="Q184" s="2627"/>
      <c r="R184" s="2582"/>
      <c r="S184" s="2628"/>
      <c r="T184" s="2629"/>
      <c r="U184" s="2582"/>
      <c r="V184" s="2583"/>
      <c r="W184" s="2627">
        <v>2</v>
      </c>
      <c r="X184" s="2582"/>
      <c r="Y184" s="2583"/>
      <c r="Z184" s="1208"/>
      <c r="AA184" s="1207"/>
      <c r="AB184" s="1207"/>
      <c r="AC184" s="1207"/>
      <c r="AD184" s="1207"/>
      <c r="AE184" s="1207"/>
      <c r="AF184" s="1207"/>
      <c r="AG184" s="1207"/>
      <c r="AH184" s="1207"/>
      <c r="AI184" s="1207"/>
      <c r="AJ184" s="1207"/>
      <c r="AK184" s="1207">
        <v>4</v>
      </c>
      <c r="AL184" s="1205"/>
      <c r="AM184" s="1205"/>
      <c r="AN184" s="1205"/>
      <c r="AO184" s="1205"/>
      <c r="AP184" s="1205"/>
      <c r="AQ184" s="1205"/>
      <c r="AR184" s="1205"/>
      <c r="AS184" s="1205"/>
      <c r="AT184" s="1205"/>
      <c r="AU184" s="1205"/>
      <c r="AV184" s="1205"/>
      <c r="AW184" s="1205"/>
    </row>
    <row r="185" spans="1:49" ht="57" customHeight="1" thickBot="1">
      <c r="A185" s="2620" t="s">
        <v>616</v>
      </c>
      <c r="B185" s="1969" t="s">
        <v>591</v>
      </c>
      <c r="C185" s="2641"/>
      <c r="D185" s="2498" t="s">
        <v>555</v>
      </c>
      <c r="E185" s="2641"/>
      <c r="F185" s="2645"/>
      <c r="G185" s="2646">
        <v>3</v>
      </c>
      <c r="H185" s="2623">
        <f t="shared" si="33"/>
        <v>90</v>
      </c>
      <c r="I185" s="2640">
        <f t="shared" si="31"/>
        <v>30</v>
      </c>
      <c r="J185" s="2640">
        <v>15</v>
      </c>
      <c r="K185" s="2640"/>
      <c r="L185" s="2640">
        <v>15</v>
      </c>
      <c r="M185" s="2647">
        <f t="shared" si="32"/>
        <v>60</v>
      </c>
      <c r="N185" s="2648"/>
      <c r="O185" s="2373"/>
      <c r="P185" s="2649"/>
      <c r="Q185" s="2650"/>
      <c r="R185" s="2373"/>
      <c r="S185" s="2651"/>
      <c r="T185" s="2652"/>
      <c r="U185" s="2373"/>
      <c r="V185" s="2649"/>
      <c r="W185" s="2650" t="s">
        <v>319</v>
      </c>
      <c r="X185" s="2373"/>
      <c r="Y185" s="2649"/>
      <c r="Z185" s="1208"/>
      <c r="AA185" s="1207"/>
      <c r="AB185" s="1207"/>
      <c r="AC185" s="1207"/>
      <c r="AD185" s="1207"/>
      <c r="AE185" s="1207"/>
      <c r="AF185" s="1207"/>
      <c r="AG185" s="1207"/>
      <c r="AH185" s="1207"/>
      <c r="AI185" s="1207"/>
      <c r="AJ185" s="1207"/>
      <c r="AK185" s="1207"/>
      <c r="AL185" s="1205"/>
      <c r="AM185" s="1205"/>
      <c r="AN185" s="1205"/>
      <c r="AO185" s="1205"/>
      <c r="AP185" s="1205"/>
      <c r="AQ185" s="1205"/>
      <c r="AR185" s="1205"/>
      <c r="AS185" s="1205"/>
      <c r="AT185" s="3063" t="s">
        <v>546</v>
      </c>
      <c r="AU185" s="3063"/>
      <c r="AV185" s="1221">
        <v>3</v>
      </c>
      <c r="AW185" s="1303" t="s">
        <v>548</v>
      </c>
    </row>
    <row r="186" spans="1:49" ht="16.5" thickBot="1">
      <c r="A186" s="3064" t="s">
        <v>223</v>
      </c>
      <c r="B186" s="3065"/>
      <c r="C186" s="3065"/>
      <c r="D186" s="3065"/>
      <c r="E186" s="3065"/>
      <c r="F186" s="3066"/>
      <c r="G186" s="2653">
        <f>SUMIF($B$155:$B$185,"=*_*",G155:G185)</f>
        <v>36</v>
      </c>
      <c r="H186" s="2654">
        <f aca="true" t="shared" si="34" ref="H186:M186">SUMIF($B$155:$B$180,"=*_*",H155:H180)</f>
        <v>900</v>
      </c>
      <c r="I186" s="2654">
        <f t="shared" si="34"/>
        <v>448</v>
      </c>
      <c r="J186" s="2654">
        <f t="shared" si="34"/>
        <v>221</v>
      </c>
      <c r="K186" s="2654">
        <f t="shared" si="34"/>
        <v>134</v>
      </c>
      <c r="L186" s="2654">
        <f t="shared" si="34"/>
        <v>93</v>
      </c>
      <c r="M186" s="2654">
        <f t="shared" si="34"/>
        <v>452</v>
      </c>
      <c r="N186" s="2655">
        <f aca="true" t="shared" si="35" ref="N186:Y186">SUM(N155:N180)</f>
        <v>3</v>
      </c>
      <c r="O186" s="2655">
        <f t="shared" si="35"/>
        <v>0</v>
      </c>
      <c r="P186" s="2655">
        <f t="shared" si="35"/>
        <v>0</v>
      </c>
      <c r="Q186" s="2655">
        <f t="shared" si="35"/>
        <v>8</v>
      </c>
      <c r="R186" s="2655">
        <f t="shared" si="35"/>
        <v>4</v>
      </c>
      <c r="S186" s="2655">
        <f t="shared" si="35"/>
        <v>8</v>
      </c>
      <c r="T186" s="2655">
        <f t="shared" si="35"/>
        <v>6</v>
      </c>
      <c r="U186" s="2655">
        <f t="shared" si="35"/>
        <v>5</v>
      </c>
      <c r="V186" s="2655">
        <f t="shared" si="35"/>
        <v>4</v>
      </c>
      <c r="W186" s="2655">
        <f t="shared" si="35"/>
        <v>2</v>
      </c>
      <c r="X186" s="2655">
        <f t="shared" si="35"/>
        <v>0</v>
      </c>
      <c r="Y186" s="2655">
        <f t="shared" si="35"/>
        <v>0</v>
      </c>
      <c r="Z186" s="1241"/>
      <c r="AA186" s="1241"/>
      <c r="AB186" s="1241"/>
      <c r="AC186" s="1241"/>
      <c r="AD186" s="1241"/>
      <c r="AE186" s="1241"/>
      <c r="AF186" s="1241"/>
      <c r="AG186" s="1241"/>
      <c r="AH186" s="1241"/>
      <c r="AI186" s="1241"/>
      <c r="AJ186" s="1241"/>
      <c r="AK186" s="1241"/>
      <c r="AL186" s="1202"/>
      <c r="AM186" s="1202"/>
      <c r="AN186" s="1202"/>
      <c r="AO186" s="1202"/>
      <c r="AP186" s="1202"/>
      <c r="AQ186" s="1202"/>
      <c r="AR186" s="1202"/>
      <c r="AS186" s="1202"/>
      <c r="AT186" s="1202"/>
      <c r="AU186" s="1202"/>
      <c r="AV186" s="1202"/>
      <c r="AW186" s="1202"/>
    </row>
    <row r="187" spans="1:49" ht="16.5" thickBot="1">
      <c r="A187" s="3052" t="s">
        <v>76</v>
      </c>
      <c r="B187" s="3053"/>
      <c r="C187" s="3053"/>
      <c r="D187" s="3053"/>
      <c r="E187" s="3053"/>
      <c r="F187" s="3053"/>
      <c r="G187" s="2656">
        <f aca="true" t="shared" si="36" ref="G187:Y187">G186+G132</f>
        <v>46</v>
      </c>
      <c r="H187" s="2656">
        <f t="shared" si="36"/>
        <v>1200</v>
      </c>
      <c r="I187" s="2656">
        <f t="shared" si="36"/>
        <v>568</v>
      </c>
      <c r="J187" s="2656">
        <f t="shared" si="36"/>
        <v>316</v>
      </c>
      <c r="K187" s="2656">
        <f t="shared" si="36"/>
        <v>134</v>
      </c>
      <c r="L187" s="2656">
        <f t="shared" si="36"/>
        <v>118</v>
      </c>
      <c r="M187" s="2656">
        <f t="shared" si="36"/>
        <v>632</v>
      </c>
      <c r="N187" s="2656">
        <f t="shared" si="36"/>
        <v>3</v>
      </c>
      <c r="O187" s="2656">
        <f t="shared" si="36"/>
        <v>0</v>
      </c>
      <c r="P187" s="2656">
        <f t="shared" si="36"/>
        <v>0</v>
      </c>
      <c r="Q187" s="2656">
        <f t="shared" si="36"/>
        <v>9</v>
      </c>
      <c r="R187" s="2656">
        <f t="shared" si="36"/>
        <v>6</v>
      </c>
      <c r="S187" s="2656">
        <f t="shared" si="36"/>
        <v>10</v>
      </c>
      <c r="T187" s="2656">
        <f t="shared" si="36"/>
        <v>9</v>
      </c>
      <c r="U187" s="2656">
        <f t="shared" si="36"/>
        <v>7</v>
      </c>
      <c r="V187" s="2656">
        <f t="shared" si="36"/>
        <v>6</v>
      </c>
      <c r="W187" s="2656">
        <f t="shared" si="36"/>
        <v>2</v>
      </c>
      <c r="X187" s="2656">
        <f t="shared" si="36"/>
        <v>0</v>
      </c>
      <c r="Y187" s="2656">
        <f t="shared" si="36"/>
        <v>0</v>
      </c>
      <c r="Z187" s="1241"/>
      <c r="AA187" s="1241"/>
      <c r="AB187" s="1241"/>
      <c r="AC187" s="1241"/>
      <c r="AD187" s="1241"/>
      <c r="AE187" s="1241"/>
      <c r="AF187" s="1241"/>
      <c r="AG187" s="1241"/>
      <c r="AH187" s="1241"/>
      <c r="AI187" s="1241"/>
      <c r="AJ187" s="1241"/>
      <c r="AK187" s="1241"/>
      <c r="AL187" s="1202"/>
      <c r="AM187" s="1202"/>
      <c r="AN187" s="1202"/>
      <c r="AO187" s="1202"/>
      <c r="AP187" s="1202"/>
      <c r="AQ187" s="1202"/>
      <c r="AR187" s="1202"/>
      <c r="AS187" s="1202"/>
      <c r="AT187" s="1304"/>
      <c r="AU187" s="1304"/>
      <c r="AV187" s="1304"/>
      <c r="AW187" s="1304"/>
    </row>
    <row r="188" spans="1:49" ht="19.5" thickBot="1">
      <c r="A188" s="3054" t="s">
        <v>386</v>
      </c>
      <c r="B188" s="3055"/>
      <c r="C188" s="3055"/>
      <c r="D188" s="3055"/>
      <c r="E188" s="3055"/>
      <c r="F188" s="3055"/>
      <c r="G188" s="3055"/>
      <c r="H188" s="3055"/>
      <c r="I188" s="3055"/>
      <c r="J188" s="3055"/>
      <c r="K188" s="3055"/>
      <c r="L188" s="3055"/>
      <c r="M188" s="3055"/>
      <c r="N188" s="3055"/>
      <c r="O188" s="3055"/>
      <c r="P188" s="3055"/>
      <c r="Q188" s="3055"/>
      <c r="R188" s="3055"/>
      <c r="S188" s="3055"/>
      <c r="T188" s="3055"/>
      <c r="U188" s="3055"/>
      <c r="V188" s="3055"/>
      <c r="W188" s="3055"/>
      <c r="X188" s="3055"/>
      <c r="Y188" s="3055"/>
      <c r="Z188" s="1241"/>
      <c r="AA188" s="1241"/>
      <c r="AB188" s="1241"/>
      <c r="AC188" s="1241"/>
      <c r="AD188" s="1241"/>
      <c r="AE188" s="1241"/>
      <c r="AF188" s="1241"/>
      <c r="AG188" s="1241"/>
      <c r="AH188" s="1241"/>
      <c r="AI188" s="1241"/>
      <c r="AJ188" s="1241"/>
      <c r="AK188" s="1241"/>
      <c r="AL188" s="1203">
        <v>1</v>
      </c>
      <c r="AM188" s="1203">
        <v>2</v>
      </c>
      <c r="AN188" s="1203">
        <v>3</v>
      </c>
      <c r="AO188" s="1203">
        <v>4</v>
      </c>
      <c r="AP188" s="1202"/>
      <c r="AQ188" s="1202"/>
      <c r="AR188" s="1202"/>
      <c r="AS188" s="1202"/>
      <c r="AT188" s="1304"/>
      <c r="AU188" s="1304"/>
      <c r="AV188" s="1304"/>
      <c r="AW188" s="1304"/>
    </row>
    <row r="189" spans="1:49" ht="16.5" thickBot="1">
      <c r="A189" s="2020">
        <v>1</v>
      </c>
      <c r="B189" s="2657" t="s">
        <v>103</v>
      </c>
      <c r="C189" s="2658"/>
      <c r="D189" s="2659" t="s">
        <v>491</v>
      </c>
      <c r="E189" s="2659"/>
      <c r="F189" s="2157"/>
      <c r="G189" s="2366">
        <v>2</v>
      </c>
      <c r="H189" s="2230">
        <f aca="true" t="shared" si="37" ref="H189:H194">G189*30</f>
        <v>60</v>
      </c>
      <c r="I189" s="2298">
        <v>40</v>
      </c>
      <c r="J189" s="2660"/>
      <c r="K189" s="2661"/>
      <c r="L189" s="2661">
        <v>40</v>
      </c>
      <c r="M189" s="2662">
        <f>H189-I189</f>
        <v>20</v>
      </c>
      <c r="N189" s="2663"/>
      <c r="O189" s="2354"/>
      <c r="P189" s="2354"/>
      <c r="Q189" s="2664"/>
      <c r="R189" s="2354"/>
      <c r="S189" s="2354"/>
      <c r="T189" s="2664"/>
      <c r="U189" s="2354"/>
      <c r="V189" s="2354"/>
      <c r="W189" s="2664"/>
      <c r="X189" s="2354"/>
      <c r="Y189" s="2355"/>
      <c r="Z189" s="1241"/>
      <c r="AA189" s="1215">
        <v>1</v>
      </c>
      <c r="AB189" s="1241"/>
      <c r="AC189" s="1241"/>
      <c r="AD189" s="1241"/>
      <c r="AE189" s="1241"/>
      <c r="AF189" s="1241"/>
      <c r="AG189" s="1241"/>
      <c r="AH189" s="1241"/>
      <c r="AI189" s="1241"/>
      <c r="AJ189" s="1241"/>
      <c r="AK189" s="1241">
        <v>1</v>
      </c>
      <c r="AL189" s="1202" t="s">
        <v>42</v>
      </c>
      <c r="AM189" s="1202" t="s">
        <v>43</v>
      </c>
      <c r="AN189" s="1202" t="s">
        <v>44</v>
      </c>
      <c r="AO189" s="1202" t="s">
        <v>45</v>
      </c>
      <c r="AP189" s="1202"/>
      <c r="AQ189" s="1202"/>
      <c r="AR189" s="1202"/>
      <c r="AS189" s="1202"/>
      <c r="AT189" s="1304"/>
      <c r="AU189" s="1304"/>
      <c r="AV189" s="1221">
        <v>2</v>
      </c>
      <c r="AW189" s="1304"/>
    </row>
    <row r="190" spans="1:49" ht="16.5" thickBot="1">
      <c r="A190" s="2035">
        <v>2</v>
      </c>
      <c r="B190" s="2665" t="s">
        <v>104</v>
      </c>
      <c r="C190" s="2227"/>
      <c r="D190" s="2228" t="s">
        <v>493</v>
      </c>
      <c r="E190" s="2228"/>
      <c r="F190" s="2210"/>
      <c r="G190" s="2229">
        <v>2</v>
      </c>
      <c r="H190" s="2230">
        <f t="shared" si="37"/>
        <v>60</v>
      </c>
      <c r="I190" s="2039">
        <v>40</v>
      </c>
      <c r="J190" s="2231"/>
      <c r="K190" s="2232"/>
      <c r="L190" s="2232">
        <v>40</v>
      </c>
      <c r="M190" s="2662">
        <f>H190-I190</f>
        <v>20</v>
      </c>
      <c r="N190" s="2663"/>
      <c r="O190" s="2354"/>
      <c r="P190" s="2354"/>
      <c r="Q190" s="2664"/>
      <c r="R190" s="2354"/>
      <c r="S190" s="2354"/>
      <c r="T190" s="2664"/>
      <c r="U190" s="2354"/>
      <c r="V190" s="2354"/>
      <c r="W190" s="2664"/>
      <c r="X190" s="2354"/>
      <c r="Y190" s="2355"/>
      <c r="Z190" s="1241"/>
      <c r="AA190" s="1215">
        <v>2</v>
      </c>
      <c r="AB190" s="1241"/>
      <c r="AC190" s="1241"/>
      <c r="AD190" s="1241"/>
      <c r="AE190" s="1241"/>
      <c r="AF190" s="1241"/>
      <c r="AG190" s="1241"/>
      <c r="AH190" s="1241"/>
      <c r="AI190" s="1241"/>
      <c r="AJ190" s="1241"/>
      <c r="AK190" s="1241">
        <v>2</v>
      </c>
      <c r="AL190" s="2048">
        <f>SUMIF($AK188:$AK194,AL188,$G189:$G194)</f>
        <v>2</v>
      </c>
      <c r="AM190" s="2048">
        <v>2</v>
      </c>
      <c r="AN190" s="2048">
        <f>SUMIF($AK188:$AK194,AN188,$G189:$G194)</f>
        <v>1.5</v>
      </c>
      <c r="AO190" s="2048">
        <f>12+1.5</f>
        <v>13.5</v>
      </c>
      <c r="AP190" s="2048">
        <f>SUM(AL190:AO190)</f>
        <v>19</v>
      </c>
      <c r="AQ190" s="1202"/>
      <c r="AR190" s="1202"/>
      <c r="AS190" s="1202"/>
      <c r="AT190" s="1304"/>
      <c r="AU190" s="1304"/>
      <c r="AV190" s="1221">
        <v>2</v>
      </c>
      <c r="AW190" s="1304"/>
    </row>
    <row r="191" spans="1:49" ht="32.25" thickBot="1">
      <c r="A191" s="2035">
        <v>3</v>
      </c>
      <c r="B191" s="2665" t="s">
        <v>57</v>
      </c>
      <c r="C191" s="2227"/>
      <c r="D191" s="2228" t="s">
        <v>495</v>
      </c>
      <c r="E191" s="2228"/>
      <c r="F191" s="2210"/>
      <c r="G191" s="2229">
        <v>1.5</v>
      </c>
      <c r="H191" s="2230">
        <f t="shared" si="37"/>
        <v>45</v>
      </c>
      <c r="I191" s="2039">
        <v>30</v>
      </c>
      <c r="J191" s="2231"/>
      <c r="K191" s="2232"/>
      <c r="L191" s="2232">
        <v>30</v>
      </c>
      <c r="M191" s="2662">
        <f>H191-I191</f>
        <v>15</v>
      </c>
      <c r="N191" s="2663"/>
      <c r="O191" s="2354"/>
      <c r="P191" s="2354"/>
      <c r="Q191" s="2664"/>
      <c r="R191" s="2354"/>
      <c r="S191" s="2354"/>
      <c r="T191" s="2664"/>
      <c r="U191" s="2354"/>
      <c r="V191" s="2354"/>
      <c r="W191" s="2664"/>
      <c r="X191" s="2354"/>
      <c r="Y191" s="2355"/>
      <c r="Z191" s="1241"/>
      <c r="AA191" s="1215">
        <v>3</v>
      </c>
      <c r="AB191" s="1241"/>
      <c r="AC191" s="1241"/>
      <c r="AD191" s="1241"/>
      <c r="AE191" s="1241"/>
      <c r="AF191" s="1241"/>
      <c r="AG191" s="1241"/>
      <c r="AH191" s="1241"/>
      <c r="AI191" s="1241"/>
      <c r="AJ191" s="1241"/>
      <c r="AK191" s="1241">
        <v>3</v>
      </c>
      <c r="AL191" s="1202"/>
      <c r="AM191" s="1202"/>
      <c r="AN191" s="1202"/>
      <c r="AO191" s="1202"/>
      <c r="AP191" s="1202"/>
      <c r="AQ191" s="1202"/>
      <c r="AR191" s="1202"/>
      <c r="AS191" s="1202"/>
      <c r="AT191" s="1304"/>
      <c r="AU191" s="1304"/>
      <c r="AV191" s="1221"/>
      <c r="AW191" s="1304"/>
    </row>
    <row r="192" spans="1:49" ht="32.25" thickBot="1">
      <c r="A192" s="2070"/>
      <c r="B192" s="2665" t="s">
        <v>57</v>
      </c>
      <c r="C192" s="2666"/>
      <c r="D192" s="2667" t="s">
        <v>54</v>
      </c>
      <c r="E192" s="2667"/>
      <c r="F192" s="2398"/>
      <c r="G192" s="2399">
        <v>1.5</v>
      </c>
      <c r="H192" s="2230">
        <f t="shared" si="37"/>
        <v>45</v>
      </c>
      <c r="I192" s="2668">
        <v>30</v>
      </c>
      <c r="J192" s="2669"/>
      <c r="K192" s="2670"/>
      <c r="L192" s="2670">
        <v>30</v>
      </c>
      <c r="M192" s="2662">
        <f>H192-I192</f>
        <v>15</v>
      </c>
      <c r="N192" s="2663"/>
      <c r="O192" s="2354"/>
      <c r="P192" s="2354"/>
      <c r="Q192" s="2664"/>
      <c r="R192" s="2354"/>
      <c r="S192" s="2354"/>
      <c r="T192" s="2664"/>
      <c r="U192" s="2354"/>
      <c r="V192" s="2354"/>
      <c r="W192" s="2664"/>
      <c r="X192" s="2354"/>
      <c r="Y192" s="2355"/>
      <c r="Z192" s="1241"/>
      <c r="AA192" s="1215">
        <v>4</v>
      </c>
      <c r="AB192" s="1241"/>
      <c r="AC192" s="1241"/>
      <c r="AD192" s="1241"/>
      <c r="AE192" s="1241"/>
      <c r="AF192" s="1241"/>
      <c r="AG192" s="1241"/>
      <c r="AH192" s="1241"/>
      <c r="AI192" s="1241"/>
      <c r="AJ192" s="1241"/>
      <c r="AK192" s="1241">
        <v>4</v>
      </c>
      <c r="AL192" s="1202"/>
      <c r="AM192" s="1202"/>
      <c r="AN192" s="1202"/>
      <c r="AO192" s="1202"/>
      <c r="AP192" s="1202"/>
      <c r="AQ192" s="1202"/>
      <c r="AR192" s="1202"/>
      <c r="AS192" s="1202"/>
      <c r="AT192" s="1304"/>
      <c r="AU192" s="1304"/>
      <c r="AV192" s="1221">
        <v>1.5</v>
      </c>
      <c r="AW192" s="1304"/>
    </row>
    <row r="193" spans="1:49" ht="16.5" thickBot="1">
      <c r="A193" s="2070">
        <v>4</v>
      </c>
      <c r="B193" s="2665" t="s">
        <v>26</v>
      </c>
      <c r="C193" s="2666"/>
      <c r="D193" s="2667" t="s">
        <v>504</v>
      </c>
      <c r="E193" s="2667"/>
      <c r="F193" s="2398"/>
      <c r="G193" s="2399">
        <v>3.5</v>
      </c>
      <c r="H193" s="2230">
        <f t="shared" si="37"/>
        <v>105</v>
      </c>
      <c r="I193" s="2668">
        <v>80</v>
      </c>
      <c r="J193" s="2669"/>
      <c r="K193" s="2670"/>
      <c r="L193" s="2670">
        <v>80</v>
      </c>
      <c r="M193" s="2662">
        <f>H193-I193</f>
        <v>25</v>
      </c>
      <c r="N193" s="2663"/>
      <c r="O193" s="2354"/>
      <c r="P193" s="2354"/>
      <c r="Q193" s="2664"/>
      <c r="R193" s="2354"/>
      <c r="S193" s="2354"/>
      <c r="T193" s="2664"/>
      <c r="U193" s="2354"/>
      <c r="V193" s="2354"/>
      <c r="W193" s="2664"/>
      <c r="X193" s="2354"/>
      <c r="Y193" s="2355"/>
      <c r="Z193" s="1241"/>
      <c r="AA193" s="1215">
        <v>4</v>
      </c>
      <c r="AB193" s="1241"/>
      <c r="AC193" s="1241"/>
      <c r="AD193" s="1241"/>
      <c r="AE193" s="1241"/>
      <c r="AF193" s="1241"/>
      <c r="AG193" s="1241"/>
      <c r="AH193" s="1241"/>
      <c r="AI193" s="1241"/>
      <c r="AJ193" s="1241"/>
      <c r="AK193" s="1241">
        <v>4</v>
      </c>
      <c r="AL193" s="1202"/>
      <c r="AM193" s="1202"/>
      <c r="AN193" s="1202"/>
      <c r="AO193" s="1202"/>
      <c r="AP193" s="1202"/>
      <c r="AQ193" s="1202"/>
      <c r="AR193" s="1202"/>
      <c r="AS193" s="1202"/>
      <c r="AT193" s="1304"/>
      <c r="AU193" s="1304"/>
      <c r="AV193" s="1221">
        <v>3.5</v>
      </c>
      <c r="AW193" s="1304"/>
    </row>
    <row r="194" spans="1:49" ht="16.5" thickBot="1">
      <c r="A194" s="2070">
        <v>5</v>
      </c>
      <c r="B194" s="2671" t="s">
        <v>21</v>
      </c>
      <c r="C194" s="2666"/>
      <c r="D194" s="2667" t="s">
        <v>497</v>
      </c>
      <c r="E194" s="2667"/>
      <c r="F194" s="2398"/>
      <c r="G194" s="2399">
        <v>10</v>
      </c>
      <c r="H194" s="2230">
        <f t="shared" si="37"/>
        <v>300</v>
      </c>
      <c r="I194" s="2668"/>
      <c r="J194" s="2669"/>
      <c r="K194" s="2670"/>
      <c r="L194" s="2670"/>
      <c r="M194" s="2081"/>
      <c r="N194" s="2663"/>
      <c r="O194" s="2354"/>
      <c r="P194" s="2354"/>
      <c r="Q194" s="2664"/>
      <c r="R194" s="2354"/>
      <c r="S194" s="2354"/>
      <c r="T194" s="2664"/>
      <c r="U194" s="2354"/>
      <c r="V194" s="2354"/>
      <c r="W194" s="2664"/>
      <c r="X194" s="2354"/>
      <c r="Y194" s="2355"/>
      <c r="Z194" s="1241"/>
      <c r="AA194" s="1215">
        <v>4</v>
      </c>
      <c r="AB194" s="1241"/>
      <c r="AC194" s="1241"/>
      <c r="AD194" s="1241"/>
      <c r="AE194" s="1241"/>
      <c r="AF194" s="1241"/>
      <c r="AG194" s="1241"/>
      <c r="AH194" s="1241"/>
      <c r="AI194" s="1241"/>
      <c r="AJ194" s="1241"/>
      <c r="AK194" s="1241">
        <v>4</v>
      </c>
      <c r="AL194" s="1202"/>
      <c r="AM194" s="1202"/>
      <c r="AN194" s="1202"/>
      <c r="AO194" s="1202"/>
      <c r="AP194" s="1202"/>
      <c r="AQ194" s="1202"/>
      <c r="AR194" s="1202"/>
      <c r="AS194" s="1202"/>
      <c r="AT194" s="1304"/>
      <c r="AU194" s="1304"/>
      <c r="AV194" s="1221">
        <v>7</v>
      </c>
      <c r="AW194" s="1304"/>
    </row>
    <row r="195" spans="1:49" ht="16.5" thickBot="1">
      <c r="A195" s="3056" t="s">
        <v>48</v>
      </c>
      <c r="B195" s="3057"/>
      <c r="C195" s="3057"/>
      <c r="D195" s="3057"/>
      <c r="E195" s="3057"/>
      <c r="F195" s="3058"/>
      <c r="G195" s="2126">
        <f aca="true" t="shared" si="38" ref="G195:Y195">SUM(G189:G194)</f>
        <v>20.5</v>
      </c>
      <c r="H195" s="2672">
        <f t="shared" si="38"/>
        <v>615</v>
      </c>
      <c r="I195" s="2672">
        <f t="shared" si="38"/>
        <v>220</v>
      </c>
      <c r="J195" s="2672">
        <f t="shared" si="38"/>
        <v>0</v>
      </c>
      <c r="K195" s="2672">
        <f t="shared" si="38"/>
        <v>0</v>
      </c>
      <c r="L195" s="2672">
        <f t="shared" si="38"/>
        <v>220</v>
      </c>
      <c r="M195" s="2672">
        <f t="shared" si="38"/>
        <v>95</v>
      </c>
      <c r="N195" s="2090">
        <f t="shared" si="38"/>
        <v>0</v>
      </c>
      <c r="O195" s="2090">
        <f t="shared" si="38"/>
        <v>0</v>
      </c>
      <c r="P195" s="2090">
        <f t="shared" si="38"/>
        <v>0</v>
      </c>
      <c r="Q195" s="2090">
        <f t="shared" si="38"/>
        <v>0</v>
      </c>
      <c r="R195" s="2090">
        <f t="shared" si="38"/>
        <v>0</v>
      </c>
      <c r="S195" s="2090">
        <f t="shared" si="38"/>
        <v>0</v>
      </c>
      <c r="T195" s="2090">
        <f t="shared" si="38"/>
        <v>0</v>
      </c>
      <c r="U195" s="2090">
        <f t="shared" si="38"/>
        <v>0</v>
      </c>
      <c r="V195" s="2090">
        <f t="shared" si="38"/>
        <v>0</v>
      </c>
      <c r="W195" s="2090">
        <f t="shared" si="38"/>
        <v>0</v>
      </c>
      <c r="X195" s="2090">
        <f t="shared" si="38"/>
        <v>0</v>
      </c>
      <c r="Y195" s="2090">
        <f t="shared" si="38"/>
        <v>0</v>
      </c>
      <c r="Z195" s="1241"/>
      <c r="AA195" s="1215"/>
      <c r="AB195" s="1241"/>
      <c r="AC195" s="1241"/>
      <c r="AD195" s="1241"/>
      <c r="AE195" s="1241"/>
      <c r="AF195" s="1241"/>
      <c r="AG195" s="1241"/>
      <c r="AH195" s="1241"/>
      <c r="AI195" s="1241"/>
      <c r="AJ195" s="1241"/>
      <c r="AK195" s="1241"/>
      <c r="AL195" s="1202"/>
      <c r="AM195" s="1202"/>
      <c r="AN195" s="1202"/>
      <c r="AO195" s="1202"/>
      <c r="AP195" s="1202"/>
      <c r="AQ195" s="1202"/>
      <c r="AR195" s="1202"/>
      <c r="AS195" s="1202"/>
      <c r="AT195" s="1304"/>
      <c r="AU195" s="1304"/>
      <c r="AV195" s="1221"/>
      <c r="AW195" s="1304"/>
    </row>
    <row r="196" spans="1:49" ht="19.5" thickBot="1">
      <c r="A196" s="3054" t="s">
        <v>387</v>
      </c>
      <c r="B196" s="3055"/>
      <c r="C196" s="3055"/>
      <c r="D196" s="3055"/>
      <c r="E196" s="3055"/>
      <c r="F196" s="3055"/>
      <c r="G196" s="3055"/>
      <c r="H196" s="3055"/>
      <c r="I196" s="3055"/>
      <c r="J196" s="3055"/>
      <c r="K196" s="3055"/>
      <c r="L196" s="3055"/>
      <c r="M196" s="3055"/>
      <c r="N196" s="3055"/>
      <c r="O196" s="3055"/>
      <c r="P196" s="3055"/>
      <c r="Q196" s="3055"/>
      <c r="R196" s="3055"/>
      <c r="S196" s="3055"/>
      <c r="T196" s="3055"/>
      <c r="U196" s="3055"/>
      <c r="V196" s="3055"/>
      <c r="W196" s="3055"/>
      <c r="X196" s="3055"/>
      <c r="Y196" s="3055"/>
      <c r="Z196" s="1241"/>
      <c r="AA196" s="1215"/>
      <c r="AB196" s="1241"/>
      <c r="AC196" s="1241"/>
      <c r="AD196" s="1241"/>
      <c r="AE196" s="1241"/>
      <c r="AF196" s="1241"/>
      <c r="AG196" s="1241"/>
      <c r="AH196" s="1241"/>
      <c r="AI196" s="1241"/>
      <c r="AJ196" s="1241"/>
      <c r="AK196" s="1241"/>
      <c r="AL196" s="1202"/>
      <c r="AM196" s="1202"/>
      <c r="AN196" s="1202"/>
      <c r="AO196" s="1202"/>
      <c r="AP196" s="1202"/>
      <c r="AQ196" s="1202"/>
      <c r="AR196" s="1202"/>
      <c r="AS196" s="1202"/>
      <c r="AT196" s="1304"/>
      <c r="AU196" s="1304"/>
      <c r="AV196" s="1304"/>
      <c r="AW196" s="1304"/>
    </row>
    <row r="197" spans="1:49" ht="16.5" thickBot="1">
      <c r="A197" s="2673">
        <v>1</v>
      </c>
      <c r="B197" s="2674" t="s">
        <v>25</v>
      </c>
      <c r="C197" s="2675" t="s">
        <v>497</v>
      </c>
      <c r="D197" s="2676"/>
      <c r="E197" s="2676"/>
      <c r="F197" s="2677"/>
      <c r="G197" s="2678">
        <v>1.5</v>
      </c>
      <c r="H197" s="2288">
        <f>G197*30</f>
        <v>45</v>
      </c>
      <c r="I197" s="2679"/>
      <c r="J197" s="2679"/>
      <c r="K197" s="2680"/>
      <c r="L197" s="2680"/>
      <c r="M197" s="2681"/>
      <c r="N197" s="2663"/>
      <c r="O197" s="2354"/>
      <c r="P197" s="2354"/>
      <c r="Q197" s="2664"/>
      <c r="R197" s="2354"/>
      <c r="S197" s="2354"/>
      <c r="T197" s="2664"/>
      <c r="U197" s="2354"/>
      <c r="V197" s="2354"/>
      <c r="W197" s="2664"/>
      <c r="X197" s="2354"/>
      <c r="Y197" s="2355"/>
      <c r="Z197" s="1241"/>
      <c r="AA197" s="1215">
        <v>4</v>
      </c>
      <c r="AB197" s="1241"/>
      <c r="AC197" s="1241"/>
      <c r="AD197" s="1241"/>
      <c r="AE197" s="1241"/>
      <c r="AF197" s="1241"/>
      <c r="AG197" s="1241"/>
      <c r="AH197" s="1241"/>
      <c r="AI197" s="1241"/>
      <c r="AJ197" s="1241"/>
      <c r="AK197" s="1241">
        <v>4</v>
      </c>
      <c r="AL197" s="1202"/>
      <c r="AM197" s="1202"/>
      <c r="AN197" s="1202"/>
      <c r="AO197" s="1202"/>
      <c r="AP197" s="1202"/>
      <c r="AQ197" s="1202"/>
      <c r="AR197" s="1202"/>
      <c r="AS197" s="1202"/>
      <c r="AT197" s="1304"/>
      <c r="AU197" s="1304"/>
      <c r="AV197" s="1221">
        <v>1.5</v>
      </c>
      <c r="AW197" s="1304"/>
    </row>
    <row r="198" spans="1:49" ht="24.75" customHeight="1" thickBot="1">
      <c r="A198" s="3059" t="s">
        <v>48</v>
      </c>
      <c r="B198" s="3060"/>
      <c r="C198" s="3060"/>
      <c r="D198" s="3060"/>
      <c r="E198" s="3060"/>
      <c r="F198" s="3061"/>
      <c r="G198" s="2273">
        <f aca="true" t="shared" si="39" ref="G198:Y198">G197</f>
        <v>1.5</v>
      </c>
      <c r="H198" s="2273">
        <f t="shared" si="39"/>
        <v>45</v>
      </c>
      <c r="I198" s="2273">
        <f t="shared" si="39"/>
        <v>0</v>
      </c>
      <c r="J198" s="2273">
        <f t="shared" si="39"/>
        <v>0</v>
      </c>
      <c r="K198" s="2273">
        <f t="shared" si="39"/>
        <v>0</v>
      </c>
      <c r="L198" s="2273">
        <f t="shared" si="39"/>
        <v>0</v>
      </c>
      <c r="M198" s="2273">
        <f t="shared" si="39"/>
        <v>0</v>
      </c>
      <c r="N198" s="2274">
        <f t="shared" si="39"/>
        <v>0</v>
      </c>
      <c r="O198" s="2274">
        <f t="shared" si="39"/>
        <v>0</v>
      </c>
      <c r="P198" s="2274">
        <f t="shared" si="39"/>
        <v>0</v>
      </c>
      <c r="Q198" s="2274">
        <f t="shared" si="39"/>
        <v>0</v>
      </c>
      <c r="R198" s="2274">
        <f t="shared" si="39"/>
        <v>0</v>
      </c>
      <c r="S198" s="2274">
        <f t="shared" si="39"/>
        <v>0</v>
      </c>
      <c r="T198" s="2274">
        <f t="shared" si="39"/>
        <v>0</v>
      </c>
      <c r="U198" s="2274">
        <f t="shared" si="39"/>
        <v>0</v>
      </c>
      <c r="V198" s="2274">
        <f t="shared" si="39"/>
        <v>0</v>
      </c>
      <c r="W198" s="2274">
        <f t="shared" si="39"/>
        <v>0</v>
      </c>
      <c r="X198" s="2274">
        <f t="shared" si="39"/>
        <v>0</v>
      </c>
      <c r="Y198" s="2274">
        <f t="shared" si="39"/>
        <v>0</v>
      </c>
      <c r="Z198" s="1241"/>
      <c r="AA198" s="1241"/>
      <c r="AB198" s="1241"/>
      <c r="AC198" s="1241"/>
      <c r="AD198" s="1241"/>
      <c r="AE198" s="1241"/>
      <c r="AF198" s="1241"/>
      <c r="AG198" s="1241"/>
      <c r="AH198" s="1241"/>
      <c r="AI198" s="1241"/>
      <c r="AJ198" s="1241"/>
      <c r="AK198" s="1241"/>
      <c r="AL198" s="1202"/>
      <c r="AM198" s="1202"/>
      <c r="AN198" s="1202"/>
      <c r="AO198" s="1202"/>
      <c r="AP198" s="1202"/>
      <c r="AQ198" s="1202"/>
      <c r="AR198" s="1202"/>
      <c r="AS198" s="1202"/>
      <c r="AT198" s="1304"/>
      <c r="AU198" s="1304"/>
      <c r="AV198" s="1304"/>
      <c r="AW198" s="1304"/>
    </row>
    <row r="199" spans="1:49" ht="15.75">
      <c r="A199" s="2682"/>
      <c r="B199" s="2683"/>
      <c r="C199" s="2683"/>
      <c r="D199" s="2683"/>
      <c r="E199" s="2683"/>
      <c r="F199" s="2683"/>
      <c r="G199" s="2684"/>
      <c r="H199" s="2685"/>
      <c r="I199" s="2686"/>
      <c r="J199" s="2685"/>
      <c r="K199" s="2685"/>
      <c r="L199" s="2685"/>
      <c r="M199" s="2685"/>
      <c r="N199" s="2461"/>
      <c r="O199" s="2461"/>
      <c r="P199" s="2461"/>
      <c r="Q199" s="2461"/>
      <c r="R199" s="2461"/>
      <c r="S199" s="2461"/>
      <c r="T199" s="2461"/>
      <c r="U199" s="2461"/>
      <c r="V199" s="2461"/>
      <c r="W199" s="2461"/>
      <c r="X199" s="2461"/>
      <c r="Y199" s="2687"/>
      <c r="Z199" s="1241"/>
      <c r="AA199" s="1241"/>
      <c r="AB199" s="1241"/>
      <c r="AC199" s="1241"/>
      <c r="AD199" s="1241"/>
      <c r="AE199" s="1241"/>
      <c r="AF199" s="1241"/>
      <c r="AG199" s="1241"/>
      <c r="AH199" s="1241"/>
      <c r="AI199" s="1241"/>
      <c r="AJ199" s="1241"/>
      <c r="AK199" s="1241"/>
      <c r="AL199" s="1202"/>
      <c r="AM199" s="1202"/>
      <c r="AN199" s="1202"/>
      <c r="AO199" s="1202"/>
      <c r="AP199" s="1202"/>
      <c r="AQ199" s="1202"/>
      <c r="AR199" s="1202"/>
      <c r="AS199" s="1202"/>
      <c r="AT199" s="1304"/>
      <c r="AU199" s="1304"/>
      <c r="AV199" s="1304"/>
      <c r="AW199" s="1304"/>
    </row>
    <row r="200" spans="1:49" ht="16.5" thickBot="1">
      <c r="A200" s="2688"/>
      <c r="B200" s="2689"/>
      <c r="C200" s="2690"/>
      <c r="D200" s="2691"/>
      <c r="E200" s="2691"/>
      <c r="F200" s="2691"/>
      <c r="G200" s="2692"/>
      <c r="H200" s="2692"/>
      <c r="I200" s="2693"/>
      <c r="J200" s="2693"/>
      <c r="K200" s="2694"/>
      <c r="L200" s="2694"/>
      <c r="M200" s="2695"/>
      <c r="N200" s="2696"/>
      <c r="O200" s="2696"/>
      <c r="P200" s="2696"/>
      <c r="Q200" s="2696"/>
      <c r="R200" s="2696"/>
      <c r="S200" s="2696"/>
      <c r="T200" s="2696"/>
      <c r="U200" s="2696"/>
      <c r="V200" s="2696"/>
      <c r="W200" s="2696"/>
      <c r="X200" s="2696"/>
      <c r="Y200" s="2697"/>
      <c r="Z200" s="1214"/>
      <c r="AA200" s="1305">
        <v>64.5</v>
      </c>
      <c r="AB200" s="1305">
        <v>64.5</v>
      </c>
      <c r="AC200" s="1305">
        <v>63</v>
      </c>
      <c r="AD200" s="1306">
        <v>61.5</v>
      </c>
      <c r="AE200" s="1307" t="s">
        <v>298</v>
      </c>
      <c r="AF200" s="1308">
        <f>SUM(AA200:AE200)</f>
        <v>253.5</v>
      </c>
      <c r="AG200" s="1214"/>
      <c r="AH200" s="1214"/>
      <c r="AI200" s="1214"/>
      <c r="AJ200" s="1214"/>
      <c r="AK200" s="1214"/>
      <c r="AL200" s="1202"/>
      <c r="AM200" s="1202"/>
      <c r="AN200" s="1202"/>
      <c r="AO200" s="1202"/>
      <c r="AP200" s="1202"/>
      <c r="AQ200" s="1202"/>
      <c r="AR200" s="1202"/>
      <c r="AS200" s="1202"/>
      <c r="AT200" s="1304"/>
      <c r="AU200" s="1304"/>
      <c r="AV200" s="1304"/>
      <c r="AW200" s="1304"/>
    </row>
    <row r="201" spans="1:49" ht="35.25" customHeight="1" thickBot="1">
      <c r="A201" s="3062" t="s">
        <v>71</v>
      </c>
      <c r="B201" s="3062"/>
      <c r="C201" s="3062"/>
      <c r="D201" s="3062"/>
      <c r="E201" s="3062"/>
      <c r="F201" s="3062"/>
      <c r="G201" s="2698">
        <f aca="true" t="shared" si="40" ref="G201:M201">G109+G187+G195+G198</f>
        <v>227</v>
      </c>
      <c r="H201" s="2698">
        <f t="shared" si="40"/>
        <v>6630</v>
      </c>
      <c r="I201" s="2699">
        <f t="shared" si="40"/>
        <v>3520</v>
      </c>
      <c r="J201" s="2699">
        <f t="shared" si="40"/>
        <v>1445</v>
      </c>
      <c r="K201" s="2699">
        <f t="shared" si="40"/>
        <v>1016</v>
      </c>
      <c r="L201" s="2699">
        <f t="shared" si="40"/>
        <v>1059</v>
      </c>
      <c r="M201" s="2699">
        <f t="shared" si="40"/>
        <v>3017</v>
      </c>
      <c r="N201" s="2700">
        <f>N109+N187</f>
        <v>30</v>
      </c>
      <c r="O201" s="2701">
        <f>O109+O187</f>
        <v>29</v>
      </c>
      <c r="P201" s="2701">
        <f>P109+P187</f>
        <v>28</v>
      </c>
      <c r="Q201" s="2701">
        <v>27</v>
      </c>
      <c r="R201" s="2701">
        <f aca="true" t="shared" si="41" ref="R201:Y201">R109+R187</f>
        <v>30</v>
      </c>
      <c r="S201" s="2701">
        <f t="shared" si="41"/>
        <v>31</v>
      </c>
      <c r="T201" s="2701">
        <f t="shared" si="41"/>
        <v>26</v>
      </c>
      <c r="U201" s="2701">
        <f t="shared" si="41"/>
        <v>24</v>
      </c>
      <c r="V201" s="2701">
        <f t="shared" si="41"/>
        <v>20</v>
      </c>
      <c r="W201" s="2701">
        <f t="shared" si="41"/>
        <v>20</v>
      </c>
      <c r="X201" s="2701">
        <f t="shared" si="41"/>
        <v>22</v>
      </c>
      <c r="Y201" s="2701">
        <f t="shared" si="41"/>
        <v>18</v>
      </c>
      <c r="Z201" s="1309"/>
      <c r="AA201" s="1310">
        <f>SUMIF($AA$11:$AA$200,"=1",G11:G200)+G23+G24+G25</f>
        <v>56.5</v>
      </c>
      <c r="AB201" s="1310">
        <f>SUMIF($AA$11:$AA$200,"=2",G11:G200)+G26+G27+G28</f>
        <v>55</v>
      </c>
      <c r="AC201" s="1310">
        <f>SUMIF($AA$11:$AA$200,"=3",$G11:$G200)</f>
        <v>51</v>
      </c>
      <c r="AD201" s="1310">
        <f>SUMIF($AA$11:$AA$200,"=4",$G11:$G200)</f>
        <v>60</v>
      </c>
      <c r="AE201" s="1311" t="s">
        <v>299</v>
      </c>
      <c r="AF201" s="1308">
        <f>SUM(AA201:AE201)</f>
        <v>222.5</v>
      </c>
      <c r="AG201" s="1309"/>
      <c r="AH201" s="1309"/>
      <c r="AI201" s="1309"/>
      <c r="AJ201" s="1309"/>
      <c r="AK201" s="1309"/>
      <c r="AL201" s="1312"/>
      <c r="AM201" s="1312"/>
      <c r="AN201" s="1312"/>
      <c r="AO201" s="1312"/>
      <c r="AP201" s="1312"/>
      <c r="AQ201" s="1312"/>
      <c r="AR201" s="1312"/>
      <c r="AS201" s="1312"/>
      <c r="AT201" s="3016" t="s">
        <v>559</v>
      </c>
      <c r="AU201" s="3017"/>
      <c r="AV201" s="1313">
        <f>SUM(AV13:AV199)</f>
        <v>89.5</v>
      </c>
      <c r="AW201" s="1314"/>
    </row>
    <row r="202" spans="1:49" ht="16.5" thickBot="1">
      <c r="A202" s="2702"/>
      <c r="B202" s="3048" t="s">
        <v>304</v>
      </c>
      <c r="C202" s="3048"/>
      <c r="D202" s="3048"/>
      <c r="E202" s="3048"/>
      <c r="F202" s="3048"/>
      <c r="G202" s="2703">
        <f>G201+G30</f>
        <v>240</v>
      </c>
      <c r="H202" s="2704"/>
      <c r="I202" s="2704"/>
      <c r="J202" s="2704"/>
      <c r="K202" s="2704"/>
      <c r="L202" s="2704"/>
      <c r="M202" s="2704"/>
      <c r="N202" s="2704"/>
      <c r="O202" s="2704"/>
      <c r="P202" s="2704"/>
      <c r="Q202" s="2704"/>
      <c r="R202" s="2704"/>
      <c r="S202" s="2704"/>
      <c r="T202" s="2704"/>
      <c r="U202" s="2704"/>
      <c r="V202" s="2704"/>
      <c r="W202" s="2704"/>
      <c r="X202" s="2704"/>
      <c r="Y202" s="2704"/>
      <c r="Z202" s="1315"/>
      <c r="AA202" s="1316" t="s">
        <v>244</v>
      </c>
      <c r="AB202" s="1316" t="s">
        <v>245</v>
      </c>
      <c r="AC202" s="1316" t="s">
        <v>246</v>
      </c>
      <c r="AD202" s="1316" t="s">
        <v>247</v>
      </c>
      <c r="AE202" s="1308"/>
      <c r="AF202" s="1308"/>
      <c r="AG202" s="1308"/>
      <c r="AH202" s="1308"/>
      <c r="AI202" s="1308"/>
      <c r="AJ202" s="1308"/>
      <c r="AK202" s="1308"/>
      <c r="AL202" s="1205"/>
      <c r="AM202" s="1205"/>
      <c r="AN202" s="1205"/>
      <c r="AO202" s="1205"/>
      <c r="AP202" s="1205"/>
      <c r="AQ202" s="1205"/>
      <c r="AR202" s="1205"/>
      <c r="AS202" s="1205"/>
      <c r="AT202" s="1314"/>
      <c r="AU202" s="1314"/>
      <c r="AV202" s="1314"/>
      <c r="AW202" s="1314"/>
    </row>
    <row r="203" spans="1:49" ht="16.5" thickBot="1">
      <c r="A203" s="3049" t="s">
        <v>70</v>
      </c>
      <c r="B203" s="3050"/>
      <c r="C203" s="3050"/>
      <c r="D203" s="3050"/>
      <c r="E203" s="3050"/>
      <c r="F203" s="3050"/>
      <c r="G203" s="3050"/>
      <c r="H203" s="3050"/>
      <c r="I203" s="3050"/>
      <c r="J203" s="3050"/>
      <c r="K203" s="3050"/>
      <c r="L203" s="3050"/>
      <c r="M203" s="3051"/>
      <c r="N203" s="2705">
        <f>N154+N201</f>
        <v>30</v>
      </c>
      <c r="O203" s="2706">
        <f>O154+O201</f>
        <v>29</v>
      </c>
      <c r="P203" s="2707">
        <f>P154+P201</f>
        <v>28</v>
      </c>
      <c r="Q203" s="2707">
        <v>27</v>
      </c>
      <c r="R203" s="2707">
        <f>R154+R201</f>
        <v>30</v>
      </c>
      <c r="S203" s="2707">
        <f>S154+S201</f>
        <v>31</v>
      </c>
      <c r="T203" s="2707">
        <f>T154+T201</f>
        <v>26</v>
      </c>
      <c r="U203" s="2707">
        <f>U154+U201</f>
        <v>24</v>
      </c>
      <c r="V203" s="2707">
        <f>V154+V201</f>
        <v>20</v>
      </c>
      <c r="W203" s="2707">
        <v>22</v>
      </c>
      <c r="X203" s="2707">
        <v>22</v>
      </c>
      <c r="Y203" s="2708">
        <v>18</v>
      </c>
      <c r="Z203" s="1205"/>
      <c r="AA203" s="3022" t="s">
        <v>248</v>
      </c>
      <c r="AB203" s="3022"/>
      <c r="AC203" s="3022"/>
      <c r="AD203" s="3022"/>
      <c r="AE203" s="1317"/>
      <c r="AF203" s="1317"/>
      <c r="AG203" s="1317"/>
      <c r="AH203" s="1317"/>
      <c r="AI203" s="1317"/>
      <c r="AJ203" s="1317"/>
      <c r="AK203" s="1317"/>
      <c r="AL203" s="1205"/>
      <c r="AM203" s="1205"/>
      <c r="AN203" s="1205"/>
      <c r="AO203" s="1205"/>
      <c r="AP203" s="1205"/>
      <c r="AQ203" s="1205"/>
      <c r="AR203" s="1205"/>
      <c r="AS203" s="1205"/>
      <c r="AT203" s="1205"/>
      <c r="AU203" s="1205"/>
      <c r="AV203" s="1205"/>
      <c r="AW203" s="1205"/>
    </row>
    <row r="204" spans="1:49" ht="16.5" thickBot="1">
      <c r="A204" s="3039" t="s">
        <v>58</v>
      </c>
      <c r="B204" s="3040"/>
      <c r="C204" s="3040"/>
      <c r="D204" s="3040"/>
      <c r="E204" s="3040"/>
      <c r="F204" s="3040"/>
      <c r="G204" s="3040"/>
      <c r="H204" s="3040"/>
      <c r="I204" s="3040"/>
      <c r="J204" s="3040"/>
      <c r="K204" s="3040"/>
      <c r="L204" s="3040"/>
      <c r="M204" s="3041"/>
      <c r="N204" s="2709">
        <v>3</v>
      </c>
      <c r="O204" s="2710">
        <v>1</v>
      </c>
      <c r="P204" s="2710">
        <v>5</v>
      </c>
      <c r="Q204" s="2711">
        <v>2</v>
      </c>
      <c r="R204" s="2712">
        <v>3</v>
      </c>
      <c r="S204" s="2712">
        <v>3</v>
      </c>
      <c r="T204" s="2711">
        <v>5</v>
      </c>
      <c r="U204" s="2712">
        <v>2</v>
      </c>
      <c r="V204" s="2712">
        <v>3</v>
      </c>
      <c r="W204" s="2711">
        <v>4</v>
      </c>
      <c r="X204" s="2712">
        <v>1</v>
      </c>
      <c r="Y204" s="2713">
        <v>2</v>
      </c>
      <c r="Z204" s="1202"/>
      <c r="AA204" s="1318"/>
      <c r="AB204" s="1318"/>
      <c r="AC204" s="1318"/>
      <c r="AD204" s="1318"/>
      <c r="AE204" s="1318"/>
      <c r="AF204" s="1318"/>
      <c r="AG204" s="1318"/>
      <c r="AH204" s="1318"/>
      <c r="AI204" s="1318"/>
      <c r="AJ204" s="1318"/>
      <c r="AK204" s="1318"/>
      <c r="AL204" s="2714" t="s">
        <v>42</v>
      </c>
      <c r="AM204" s="2714" t="s">
        <v>43</v>
      </c>
      <c r="AN204" s="2714" t="s">
        <v>44</v>
      </c>
      <c r="AO204" s="2714" t="s">
        <v>45</v>
      </c>
      <c r="AP204" s="2714"/>
      <c r="AQ204" s="1202"/>
      <c r="AR204" s="1202"/>
      <c r="AS204" s="1202"/>
      <c r="AT204" s="1202"/>
      <c r="AU204" s="1202"/>
      <c r="AV204" s="1202"/>
      <c r="AW204" s="1202"/>
    </row>
    <row r="205" spans="1:49" ht="16.5" thickBot="1">
      <c r="A205" s="3039" t="s">
        <v>59</v>
      </c>
      <c r="B205" s="3040"/>
      <c r="C205" s="3040"/>
      <c r="D205" s="3040"/>
      <c r="E205" s="3040"/>
      <c r="F205" s="3040"/>
      <c r="G205" s="3040"/>
      <c r="H205" s="3040"/>
      <c r="I205" s="3040"/>
      <c r="J205" s="3040"/>
      <c r="K205" s="3040"/>
      <c r="L205" s="3040"/>
      <c r="M205" s="3041"/>
      <c r="N205" s="2715">
        <v>5</v>
      </c>
      <c r="O205" s="2716">
        <v>1</v>
      </c>
      <c r="P205" s="2716">
        <v>2</v>
      </c>
      <c r="Q205" s="2711">
        <v>9</v>
      </c>
      <c r="R205" s="2712">
        <v>5</v>
      </c>
      <c r="S205" s="2712">
        <v>5</v>
      </c>
      <c r="T205" s="2711">
        <v>5</v>
      </c>
      <c r="U205" s="2712">
        <v>5</v>
      </c>
      <c r="V205" s="2712">
        <v>7</v>
      </c>
      <c r="W205" s="2711">
        <v>3</v>
      </c>
      <c r="X205" s="2712">
        <v>1</v>
      </c>
      <c r="Y205" s="2713">
        <v>2</v>
      </c>
      <c r="Z205" s="1202"/>
      <c r="AA205" s="1318"/>
      <c r="AB205" s="1318"/>
      <c r="AC205" s="1318"/>
      <c r="AD205" s="1318"/>
      <c r="AE205" s="1318"/>
      <c r="AF205" s="1318"/>
      <c r="AG205" s="1318"/>
      <c r="AH205" s="1318"/>
      <c r="AI205" s="1318"/>
      <c r="AJ205" s="1318"/>
      <c r="AK205" s="1318"/>
      <c r="AL205" s="2717">
        <f>AM13+AL37+AL67+AL128+AL157+AL190</f>
        <v>60</v>
      </c>
      <c r="AM205" s="2717">
        <f>AN13+AM37+AM67+AM128+AM157+AM190</f>
        <v>60</v>
      </c>
      <c r="AN205" s="2717">
        <f>AO13+AN37+AN67+AN128+AN157+AN190</f>
        <v>57</v>
      </c>
      <c r="AO205" s="2717">
        <f>AP13+AO37+AO67+AO128+AO157+AO190</f>
        <v>63</v>
      </c>
      <c r="AP205" s="2717">
        <f>SUM(AL205:AO205)</f>
        <v>240</v>
      </c>
      <c r="AQ205" s="1202"/>
      <c r="AR205" s="1202"/>
      <c r="AS205" s="1202"/>
      <c r="AT205" s="1202"/>
      <c r="AU205" s="1202"/>
      <c r="AV205" s="1202"/>
      <c r="AW205" s="1202"/>
    </row>
    <row r="206" spans="1:49" ht="16.5" thickBot="1">
      <c r="A206" s="3039" t="s">
        <v>75</v>
      </c>
      <c r="B206" s="3040"/>
      <c r="C206" s="3040"/>
      <c r="D206" s="3040"/>
      <c r="E206" s="3040"/>
      <c r="F206" s="3040"/>
      <c r="G206" s="3040"/>
      <c r="H206" s="3040"/>
      <c r="I206" s="3040"/>
      <c r="J206" s="3040"/>
      <c r="K206" s="3040"/>
      <c r="L206" s="3040"/>
      <c r="M206" s="3041"/>
      <c r="N206" s="2715">
        <v>0</v>
      </c>
      <c r="O206" s="2716">
        <v>0</v>
      </c>
      <c r="P206" s="2716">
        <v>0</v>
      </c>
      <c r="Q206" s="2711">
        <v>0</v>
      </c>
      <c r="R206" s="2712">
        <v>0</v>
      </c>
      <c r="S206" s="2712">
        <v>0</v>
      </c>
      <c r="T206" s="2711">
        <v>0</v>
      </c>
      <c r="U206" s="2712">
        <v>0</v>
      </c>
      <c r="V206" s="2712">
        <v>0</v>
      </c>
      <c r="W206" s="2711">
        <v>0</v>
      </c>
      <c r="X206" s="2712">
        <v>1</v>
      </c>
      <c r="Y206" s="2713">
        <v>0</v>
      </c>
      <c r="Z206" s="1202"/>
      <c r="AA206" s="1318"/>
      <c r="AB206" s="1318"/>
      <c r="AC206" s="1318"/>
      <c r="AD206" s="1318"/>
      <c r="AE206" s="1318"/>
      <c r="AF206" s="1318"/>
      <c r="AG206" s="1318"/>
      <c r="AH206" s="1318"/>
      <c r="AI206" s="1318"/>
      <c r="AJ206" s="1318"/>
      <c r="AK206" s="1318"/>
      <c r="AL206" s="1202"/>
      <c r="AM206" s="1202"/>
      <c r="AN206" s="1202"/>
      <c r="AO206" s="1202"/>
      <c r="AP206" s="1202"/>
      <c r="AQ206" s="1202"/>
      <c r="AR206" s="1202"/>
      <c r="AS206" s="1202"/>
      <c r="AT206" s="1202"/>
      <c r="AU206" s="1202"/>
      <c r="AV206" s="1202"/>
      <c r="AW206" s="1202"/>
    </row>
    <row r="207" spans="1:49" ht="16.5" thickBot="1">
      <c r="A207" s="3039" t="s">
        <v>72</v>
      </c>
      <c r="B207" s="3040"/>
      <c r="C207" s="3040"/>
      <c r="D207" s="3040"/>
      <c r="E207" s="3040"/>
      <c r="F207" s="3040"/>
      <c r="G207" s="3040"/>
      <c r="H207" s="3040"/>
      <c r="I207" s="3040"/>
      <c r="J207" s="3040"/>
      <c r="K207" s="3040"/>
      <c r="L207" s="3040"/>
      <c r="M207" s="3041"/>
      <c r="N207" s="2718">
        <v>0</v>
      </c>
      <c r="O207" s="2719">
        <v>0</v>
      </c>
      <c r="P207" s="2719">
        <v>0</v>
      </c>
      <c r="Q207" s="2720">
        <v>1</v>
      </c>
      <c r="R207" s="2721">
        <v>0</v>
      </c>
      <c r="S207" s="2721">
        <v>0</v>
      </c>
      <c r="T207" s="2720">
        <v>0</v>
      </c>
      <c r="U207" s="2721">
        <v>2</v>
      </c>
      <c r="V207" s="2721">
        <v>1</v>
      </c>
      <c r="W207" s="2720">
        <v>0</v>
      </c>
      <c r="X207" s="2721">
        <v>1</v>
      </c>
      <c r="Y207" s="2722">
        <v>0</v>
      </c>
      <c r="Z207" s="1202"/>
      <c r="AA207" s="1318"/>
      <c r="AB207" s="1318"/>
      <c r="AC207" s="1318"/>
      <c r="AD207" s="1318"/>
      <c r="AE207" s="1318"/>
      <c r="AF207" s="1318"/>
      <c r="AG207" s="1318"/>
      <c r="AH207" s="1318"/>
      <c r="AI207" s="1318"/>
      <c r="AJ207" s="1318"/>
      <c r="AK207" s="1318"/>
      <c r="AL207" s="1202"/>
      <c r="AM207" s="1202"/>
      <c r="AN207" s="1202"/>
      <c r="AO207" s="1202"/>
      <c r="AP207" s="1202"/>
      <c r="AQ207" s="1202"/>
      <c r="AR207" s="1202"/>
      <c r="AS207" s="1202"/>
      <c r="AT207" s="1202"/>
      <c r="AU207" s="1202"/>
      <c r="AV207" s="1202"/>
      <c r="AW207" s="1202"/>
    </row>
    <row r="208" spans="1:49" ht="16.5" thickBot="1">
      <c r="A208" s="3042" t="s">
        <v>60</v>
      </c>
      <c r="B208" s="3042"/>
      <c r="C208" s="3042"/>
      <c r="D208" s="3042"/>
      <c r="E208" s="3042"/>
      <c r="F208" s="3042"/>
      <c r="G208" s="3042"/>
      <c r="H208" s="3042"/>
      <c r="I208" s="3042"/>
      <c r="J208" s="3042"/>
      <c r="K208" s="3042"/>
      <c r="L208" s="3042"/>
      <c r="M208" s="3043"/>
      <c r="N208" s="2723">
        <f>SUM(N204:N207)</f>
        <v>8</v>
      </c>
      <c r="O208" s="2723">
        <f aca="true" t="shared" si="42" ref="O208:X208">SUM(O204:O207)</f>
        <v>2</v>
      </c>
      <c r="P208" s="2723">
        <f t="shared" si="42"/>
        <v>7</v>
      </c>
      <c r="Q208" s="2723">
        <f t="shared" si="42"/>
        <v>12</v>
      </c>
      <c r="R208" s="2723">
        <f t="shared" si="42"/>
        <v>8</v>
      </c>
      <c r="S208" s="2723">
        <f t="shared" si="42"/>
        <v>8</v>
      </c>
      <c r="T208" s="2723">
        <f t="shared" si="42"/>
        <v>10</v>
      </c>
      <c r="U208" s="2723">
        <f t="shared" si="42"/>
        <v>9</v>
      </c>
      <c r="V208" s="2723">
        <f t="shared" si="42"/>
        <v>11</v>
      </c>
      <c r="W208" s="2723">
        <f t="shared" si="42"/>
        <v>7</v>
      </c>
      <c r="X208" s="2723">
        <f t="shared" si="42"/>
        <v>4</v>
      </c>
      <c r="Y208" s="2724">
        <f>SUM(Y204:Y207)</f>
        <v>4</v>
      </c>
      <c r="Z208" s="1202"/>
      <c r="AA208" s="1202"/>
      <c r="AB208" s="1202"/>
      <c r="AC208" s="1202"/>
      <c r="AD208" s="1202"/>
      <c r="AE208" s="1202"/>
      <c r="AF208" s="1202"/>
      <c r="AG208" s="1202"/>
      <c r="AH208" s="1202"/>
      <c r="AI208" s="1202"/>
      <c r="AJ208" s="1202"/>
      <c r="AK208" s="1202"/>
      <c r="AL208" s="1202"/>
      <c r="AM208" s="1202"/>
      <c r="AN208" s="1202"/>
      <c r="AO208" s="1202"/>
      <c r="AP208" s="1202"/>
      <c r="AQ208" s="1202"/>
      <c r="AR208" s="1202"/>
      <c r="AS208" s="1202"/>
      <c r="AT208" s="1202"/>
      <c r="AU208" s="1202"/>
      <c r="AV208" s="1202"/>
      <c r="AW208" s="1202"/>
    </row>
    <row r="209" spans="1:49" ht="15.75">
      <c r="A209" s="3044" t="s">
        <v>516</v>
      </c>
      <c r="B209" s="3044"/>
      <c r="C209" s="3044"/>
      <c r="D209" s="3044"/>
      <c r="E209" s="3044"/>
      <c r="F209" s="3044"/>
      <c r="G209" s="3044"/>
      <c r="H209" s="3044"/>
      <c r="I209" s="3044"/>
      <c r="J209" s="3044"/>
      <c r="K209" s="3044"/>
      <c r="L209" s="3044"/>
      <c r="M209" s="3044"/>
      <c r="N209" s="2003">
        <v>1</v>
      </c>
      <c r="O209" s="2004" t="s">
        <v>490</v>
      </c>
      <c r="P209" s="2004" t="s">
        <v>491</v>
      </c>
      <c r="Q209" s="2005">
        <v>3</v>
      </c>
      <c r="R209" s="2006" t="s">
        <v>492</v>
      </c>
      <c r="S209" s="2006" t="s">
        <v>493</v>
      </c>
      <c r="T209" s="2005">
        <v>5</v>
      </c>
      <c r="U209" s="2006" t="s">
        <v>494</v>
      </c>
      <c r="V209" s="2006" t="s">
        <v>495</v>
      </c>
      <c r="W209" s="2005">
        <v>7</v>
      </c>
      <c r="X209" s="2006" t="s">
        <v>496</v>
      </c>
      <c r="Y209" s="2007" t="s">
        <v>497</v>
      </c>
      <c r="Z209" s="1202"/>
      <c r="AA209" s="1202"/>
      <c r="AB209" s="1202"/>
      <c r="AC209" s="1202"/>
      <c r="AD209" s="1202"/>
      <c r="AE209" s="1202"/>
      <c r="AF209" s="1202"/>
      <c r="AG209" s="1202"/>
      <c r="AH209" s="1202"/>
      <c r="AI209" s="1202"/>
      <c r="AJ209" s="1202"/>
      <c r="AK209" s="1202"/>
      <c r="AL209" s="1202"/>
      <c r="AM209" s="1202"/>
      <c r="AN209" s="1202"/>
      <c r="AO209" s="1202"/>
      <c r="AP209" s="1202"/>
      <c r="AQ209" s="1202"/>
      <c r="AR209" s="1202"/>
      <c r="AS209" s="1202"/>
      <c r="AT209" s="1202"/>
      <c r="AU209" s="1202"/>
      <c r="AV209" s="1202"/>
      <c r="AW209" s="1202"/>
    </row>
    <row r="210" spans="1:49" ht="15.75">
      <c r="A210" s="2725"/>
      <c r="B210" s="2726"/>
      <c r="C210" s="2727"/>
      <c r="D210" s="1203"/>
      <c r="E210" s="2725"/>
      <c r="F210" s="2725"/>
      <c r="G210" s="1221"/>
      <c r="H210" s="2725"/>
      <c r="I210" s="2725"/>
      <c r="J210" s="2725"/>
      <c r="K210" s="2725"/>
      <c r="L210" s="2725"/>
      <c r="M210" s="2725"/>
      <c r="N210" s="1204"/>
      <c r="O210" s="1204"/>
      <c r="P210" s="1204"/>
      <c r="Q210" s="1204"/>
      <c r="R210" s="1204"/>
      <c r="S210" s="1204"/>
      <c r="T210" s="1204"/>
      <c r="U210" s="1204"/>
      <c r="V210" s="1204"/>
      <c r="W210" s="1204"/>
      <c r="X210" s="1204"/>
      <c r="Y210" s="1204"/>
      <c r="Z210" s="1202"/>
      <c r="AA210" s="1202"/>
      <c r="AB210" s="1202"/>
      <c r="AC210" s="1202"/>
      <c r="AD210" s="1202"/>
      <c r="AE210" s="1202"/>
      <c r="AF210" s="1202"/>
      <c r="AG210" s="1202"/>
      <c r="AH210" s="1202"/>
      <c r="AI210" s="1202"/>
      <c r="AJ210" s="1202"/>
      <c r="AK210" s="1202"/>
      <c r="AL210" s="1202"/>
      <c r="AM210" s="1202"/>
      <c r="AN210" s="1202"/>
      <c r="AO210" s="1202"/>
      <c r="AP210" s="1202"/>
      <c r="AQ210" s="1202"/>
      <c r="AR210" s="1202"/>
      <c r="AS210" s="1202"/>
      <c r="AT210" s="1202"/>
      <c r="AU210" s="1202"/>
      <c r="AV210" s="1202"/>
      <c r="AW210" s="1202"/>
    </row>
    <row r="211" spans="1:49" ht="15.75">
      <c r="A211" s="2725"/>
      <c r="B211" s="2726"/>
      <c r="C211" s="2725"/>
      <c r="D211" s="1203"/>
      <c r="E211" s="2725"/>
      <c r="F211" s="2725"/>
      <c r="G211" s="1221"/>
      <c r="H211" s="2725"/>
      <c r="I211" s="2725"/>
      <c r="J211" s="2725"/>
      <c r="K211" s="2725"/>
      <c r="L211" s="2725"/>
      <c r="M211" s="2725"/>
      <c r="N211" s="1204"/>
      <c r="O211" s="1204"/>
      <c r="P211" s="1204"/>
      <c r="Q211" s="1204"/>
      <c r="R211" s="1204"/>
      <c r="S211" s="1204"/>
      <c r="T211" s="1204"/>
      <c r="U211" s="1204"/>
      <c r="V211" s="1204"/>
      <c r="W211" s="1204"/>
      <c r="X211" s="1204"/>
      <c r="Y211" s="1204"/>
      <c r="Z211" s="1202"/>
      <c r="AA211" s="1202"/>
      <c r="AB211" s="1202"/>
      <c r="AC211" s="1202"/>
      <c r="AD211" s="1202"/>
      <c r="AE211" s="1202"/>
      <c r="AF211" s="1202"/>
      <c r="AG211" s="1202"/>
      <c r="AH211" s="1202"/>
      <c r="AI211" s="1202"/>
      <c r="AJ211" s="1202"/>
      <c r="AK211" s="1202"/>
      <c r="AL211" s="1202"/>
      <c r="AM211" s="1202"/>
      <c r="AN211" s="1202"/>
      <c r="AO211" s="1202"/>
      <c r="AP211" s="1202"/>
      <c r="AQ211" s="1202"/>
      <c r="AR211" s="1202"/>
      <c r="AS211" s="1202"/>
      <c r="AT211" s="1202"/>
      <c r="AU211" s="1202"/>
      <c r="AV211" s="1202"/>
      <c r="AW211" s="1202"/>
    </row>
    <row r="212" spans="1:49" ht="15.75">
      <c r="A212" s="2725"/>
      <c r="B212" s="2726"/>
      <c r="C212" s="2725"/>
      <c r="D212" s="1203"/>
      <c r="E212" s="2725"/>
      <c r="F212" s="2725"/>
      <c r="G212" s="1221"/>
      <c r="H212" s="2725"/>
      <c r="I212" s="2725"/>
      <c r="J212" s="2725"/>
      <c r="K212" s="2725"/>
      <c r="L212" s="2725"/>
      <c r="M212" s="2725"/>
      <c r="N212" s="2728">
        <f>AL205</f>
        <v>60</v>
      </c>
      <c r="O212" s="2728">
        <f>AM205</f>
        <v>60</v>
      </c>
      <c r="P212" s="2728">
        <f>AN205</f>
        <v>57</v>
      </c>
      <c r="Q212" s="2728">
        <f>AO205</f>
        <v>63</v>
      </c>
      <c r="R212" s="3045">
        <f>N212+O212+P212+Q212</f>
        <v>240</v>
      </c>
      <c r="S212" s="3046"/>
      <c r="T212" s="3046"/>
      <c r="U212" s="1204"/>
      <c r="V212" s="1204"/>
      <c r="W212" s="1204"/>
      <c r="X212" s="1204"/>
      <c r="Y212" s="1204"/>
      <c r="Z212" s="1202"/>
      <c r="AA212" s="1202"/>
      <c r="AB212" s="1202"/>
      <c r="AC212" s="1202"/>
      <c r="AD212" s="1202"/>
      <c r="AE212" s="1202"/>
      <c r="AF212" s="1202"/>
      <c r="AG212" s="1202"/>
      <c r="AH212" s="1202"/>
      <c r="AI212" s="1202"/>
      <c r="AJ212" s="1202"/>
      <c r="AK212" s="1202"/>
      <c r="AL212" s="1202"/>
      <c r="AM212" s="1202"/>
      <c r="AN212" s="1202"/>
      <c r="AO212" s="1202"/>
      <c r="AP212" s="1202"/>
      <c r="AQ212" s="1202"/>
      <c r="AR212" s="1202"/>
      <c r="AS212" s="1202"/>
      <c r="AT212" s="1202"/>
      <c r="AU212" s="1202"/>
      <c r="AV212" s="1202"/>
      <c r="AW212" s="1202"/>
    </row>
    <row r="213" spans="1:49" ht="15.75">
      <c r="A213" s="2725"/>
      <c r="B213" s="2726"/>
      <c r="C213" s="2725"/>
      <c r="D213" s="1203"/>
      <c r="E213" s="2725"/>
      <c r="F213" s="2725"/>
      <c r="G213" s="1221"/>
      <c r="H213" s="2725"/>
      <c r="I213" s="2725"/>
      <c r="J213" s="2725"/>
      <c r="K213" s="2725"/>
      <c r="L213" s="2725"/>
      <c r="M213" s="2725"/>
      <c r="N213" s="2499" t="str">
        <f aca="true" t="shared" si="43" ref="N213:Q214">AA202</f>
        <v>курс1</v>
      </c>
      <c r="O213" s="2499" t="str">
        <f t="shared" si="43"/>
        <v>курс2</v>
      </c>
      <c r="P213" s="2499" t="str">
        <f t="shared" si="43"/>
        <v>курс3</v>
      </c>
      <c r="Q213" s="2499" t="str">
        <f t="shared" si="43"/>
        <v>курс4</v>
      </c>
      <c r="R213" s="1204"/>
      <c r="S213" s="1204"/>
      <c r="T213" s="1204"/>
      <c r="U213" s="1204"/>
      <c r="V213" s="1204"/>
      <c r="W213" s="1204"/>
      <c r="X213" s="1204"/>
      <c r="Y213" s="1204"/>
      <c r="Z213" s="1202"/>
      <c r="AA213" s="1202"/>
      <c r="AB213" s="1202"/>
      <c r="AC213" s="1202"/>
      <c r="AD213" s="1202"/>
      <c r="AE213" s="1202"/>
      <c r="AF213" s="1202"/>
      <c r="AG213" s="1202"/>
      <c r="AH213" s="1202"/>
      <c r="AI213" s="1202"/>
      <c r="AJ213" s="1202"/>
      <c r="AK213" s="1202"/>
      <c r="AL213" s="1202"/>
      <c r="AM213" s="1202"/>
      <c r="AN213" s="1202"/>
      <c r="AO213" s="1202"/>
      <c r="AP213" s="1202"/>
      <c r="AQ213" s="1202"/>
      <c r="AR213" s="1202"/>
      <c r="AS213" s="1202"/>
      <c r="AT213" s="1202"/>
      <c r="AU213" s="1202"/>
      <c r="AV213" s="1202"/>
      <c r="AW213" s="1202"/>
    </row>
    <row r="214" spans="1:49" ht="15.75">
      <c r="A214" s="2725"/>
      <c r="B214" s="2726"/>
      <c r="C214" s="2725"/>
      <c r="D214" s="1203"/>
      <c r="E214" s="2725"/>
      <c r="F214" s="2725"/>
      <c r="G214" s="1221"/>
      <c r="H214" s="1202"/>
      <c r="I214" s="1202"/>
      <c r="J214" s="1202"/>
      <c r="K214" s="1202"/>
      <c r="L214" s="1202"/>
      <c r="M214" s="1202"/>
      <c r="N214" s="3047" t="str">
        <f t="shared" si="43"/>
        <v>Кількість  кредитів</v>
      </c>
      <c r="O214" s="3047"/>
      <c r="P214" s="3047"/>
      <c r="Q214" s="3047"/>
      <c r="R214" s="1202"/>
      <c r="S214" s="1202"/>
      <c r="T214" s="1202"/>
      <c r="U214" s="1202"/>
      <c r="V214" s="1202"/>
      <c r="W214" s="1202"/>
      <c r="X214" s="1202"/>
      <c r="Y214" s="1202"/>
      <c r="Z214" s="1202"/>
      <c r="AA214" s="1202"/>
      <c r="AB214" s="1202"/>
      <c r="AC214" s="1202"/>
      <c r="AD214" s="1202"/>
      <c r="AE214" s="1202"/>
      <c r="AF214" s="1202"/>
      <c r="AG214" s="1202"/>
      <c r="AH214" s="1202"/>
      <c r="AI214" s="1202"/>
      <c r="AJ214" s="1202"/>
      <c r="AK214" s="1202"/>
      <c r="AL214" s="1202"/>
      <c r="AM214" s="1202"/>
      <c r="AN214" s="1202"/>
      <c r="AO214" s="1202"/>
      <c r="AP214" s="1202"/>
      <c r="AQ214" s="1202"/>
      <c r="AR214" s="1202"/>
      <c r="AS214" s="1202"/>
      <c r="AT214" s="1202"/>
      <c r="AU214" s="1202"/>
      <c r="AV214" s="1202"/>
      <c r="AW214" s="1202"/>
    </row>
    <row r="215" spans="1:49" ht="15.75">
      <c r="A215" s="2725"/>
      <c r="B215" s="2725"/>
      <c r="C215" s="2725"/>
      <c r="D215" s="2727"/>
      <c r="E215" s="1203"/>
      <c r="F215" s="2725"/>
      <c r="G215" s="2729"/>
      <c r="H215" s="1202"/>
      <c r="I215" s="1202"/>
      <c r="J215" s="1202"/>
      <c r="K215" s="1202"/>
      <c r="L215" s="1202"/>
      <c r="M215" s="1202"/>
      <c r="N215" s="1203"/>
      <c r="O215" s="1203"/>
      <c r="P215" s="1203"/>
      <c r="Q215" s="1203"/>
      <c r="R215" s="1202"/>
      <c r="S215" s="1202"/>
      <c r="T215" s="1202"/>
      <c r="U215" s="1202"/>
      <c r="V215" s="1202"/>
      <c r="W215" s="1202"/>
      <c r="X215" s="1202"/>
      <c r="Y215" s="1202"/>
      <c r="Z215" s="1202"/>
      <c r="AA215" s="1202"/>
      <c r="AB215" s="1202"/>
      <c r="AC215" s="1202"/>
      <c r="AD215" s="1202"/>
      <c r="AE215" s="1202"/>
      <c r="AF215" s="1202"/>
      <c r="AG215" s="1202"/>
      <c r="AH215" s="1202"/>
      <c r="AI215" s="1202"/>
      <c r="AJ215" s="1202"/>
      <c r="AK215" s="1202"/>
      <c r="AL215" s="1202"/>
      <c r="AM215" s="1202"/>
      <c r="AN215" s="1202"/>
      <c r="AO215" s="1202"/>
      <c r="AP215" s="1202"/>
      <c r="AQ215" s="1202"/>
      <c r="AR215" s="1202"/>
      <c r="AS215" s="1202"/>
      <c r="AT215" s="1202"/>
      <c r="AU215" s="1202"/>
      <c r="AV215" s="1202"/>
      <c r="AW215" s="1202"/>
    </row>
    <row r="216" spans="1:49" ht="15.75">
      <c r="A216" s="1202"/>
      <c r="B216" s="1202"/>
      <c r="C216" s="1202"/>
      <c r="D216" s="1202"/>
      <c r="E216" s="1202"/>
      <c r="F216" s="1202"/>
      <c r="G216" s="1202"/>
      <c r="H216" s="1202"/>
      <c r="I216" s="1202"/>
      <c r="J216" s="1202"/>
      <c r="K216" s="1202"/>
      <c r="L216" s="1202"/>
      <c r="M216" s="1202"/>
      <c r="N216" s="1319"/>
      <c r="O216" s="1319"/>
      <c r="P216" s="1319"/>
      <c r="Q216" s="1319"/>
      <c r="R216" s="1319"/>
      <c r="S216" s="1319"/>
      <c r="T216" s="1319"/>
      <c r="U216" s="1319"/>
      <c r="V216" s="1319"/>
      <c r="W216" s="1319"/>
      <c r="X216" s="1319"/>
      <c r="Y216" s="1319"/>
      <c r="Z216" s="1319"/>
      <c r="AA216" s="1319"/>
      <c r="AB216" s="1319"/>
      <c r="AC216" s="1319"/>
      <c r="AD216" s="1319"/>
      <c r="AE216" s="1319"/>
      <c r="AF216" s="1319"/>
      <c r="AG216" s="1319"/>
      <c r="AH216" s="1319"/>
      <c r="AI216" s="1319"/>
      <c r="AJ216" s="1319"/>
      <c r="AK216" s="1319"/>
      <c r="AL216" s="2730"/>
      <c r="AM216" s="1202"/>
      <c r="AN216" s="1202"/>
      <c r="AO216" s="1202"/>
      <c r="AP216" s="1202"/>
      <c r="AQ216" s="1202"/>
      <c r="AR216" s="1202"/>
      <c r="AS216" s="1202"/>
      <c r="AT216" s="1202"/>
      <c r="AU216" s="1202"/>
      <c r="AV216" s="1202"/>
      <c r="AW216" s="1202"/>
    </row>
    <row r="217" spans="1:49" ht="15.75">
      <c r="A217" s="1202"/>
      <c r="B217" s="2731" t="s">
        <v>163</v>
      </c>
      <c r="C217" s="2732"/>
      <c r="D217" s="3035"/>
      <c r="E217" s="3036"/>
      <c r="F217" s="3036"/>
      <c r="G217" s="2733"/>
      <c r="H217" s="3037" t="s">
        <v>164</v>
      </c>
      <c r="I217" s="3038"/>
      <c r="J217" s="3038"/>
      <c r="K217" s="3038"/>
      <c r="L217" s="1202"/>
      <c r="M217" s="1202"/>
      <c r="N217" s="1202"/>
      <c r="O217" s="1202"/>
      <c r="P217" s="1202"/>
      <c r="Q217" s="1202"/>
      <c r="R217" s="1202"/>
      <c r="S217" s="1202"/>
      <c r="T217" s="1202"/>
      <c r="U217" s="1202"/>
      <c r="V217" s="1202"/>
      <c r="W217" s="1202"/>
      <c r="X217" s="1202"/>
      <c r="Y217" s="1202"/>
      <c r="Z217" s="1202"/>
      <c r="AA217" s="1202"/>
      <c r="AB217" s="1202"/>
      <c r="AC217" s="1202"/>
      <c r="AD217" s="1202"/>
      <c r="AE217" s="1202"/>
      <c r="AF217" s="1202"/>
      <c r="AG217" s="1202"/>
      <c r="AH217" s="1202"/>
      <c r="AI217" s="1202"/>
      <c r="AJ217" s="1202"/>
      <c r="AK217" s="1202"/>
      <c r="AL217" s="1202"/>
      <c r="AM217" s="1202"/>
      <c r="AN217" s="1202"/>
      <c r="AO217" s="1202"/>
      <c r="AP217" s="1202"/>
      <c r="AQ217" s="1202"/>
      <c r="AR217" s="1202"/>
      <c r="AS217" s="1202"/>
      <c r="AT217" s="1202"/>
      <c r="AU217" s="1202"/>
      <c r="AV217" s="1202"/>
      <c r="AW217" s="1202"/>
    </row>
    <row r="218" spans="1:49" ht="15.75">
      <c r="A218" s="1202"/>
      <c r="B218" s="2731"/>
      <c r="C218" s="2732"/>
      <c r="D218" s="2732"/>
      <c r="E218" s="2732"/>
      <c r="F218" s="1212"/>
      <c r="G218" s="2733"/>
      <c r="H218" s="2733"/>
      <c r="I218" s="2734"/>
      <c r="J218" s="2735"/>
      <c r="K218" s="2735"/>
      <c r="L218" s="1202"/>
      <c r="M218" s="1202"/>
      <c r="N218" s="1320"/>
      <c r="O218" s="1321"/>
      <c r="P218" s="1321"/>
      <c r="Q218" s="1321"/>
      <c r="R218" s="1321"/>
      <c r="S218" s="1321"/>
      <c r="T218" s="1321"/>
      <c r="U218" s="1321"/>
      <c r="V218" s="1321"/>
      <c r="W218" s="1321"/>
      <c r="X218" s="1321"/>
      <c r="Y218" s="1321"/>
      <c r="Z218" s="1320"/>
      <c r="AA218" s="1321"/>
      <c r="AB218" s="1321"/>
      <c r="AC218" s="1321"/>
      <c r="AD218" s="1321"/>
      <c r="AE218" s="1321"/>
      <c r="AF218" s="1321"/>
      <c r="AG218" s="1321"/>
      <c r="AH218" s="1321"/>
      <c r="AI218" s="1321"/>
      <c r="AJ218" s="1321"/>
      <c r="AK218" s="1321"/>
      <c r="AL218" s="1321"/>
      <c r="AM218" s="1202"/>
      <c r="AN218" s="1202"/>
      <c r="AO218" s="1202"/>
      <c r="AP218" s="1202"/>
      <c r="AQ218" s="1202"/>
      <c r="AR218" s="1202"/>
      <c r="AS218" s="1202"/>
      <c r="AT218" s="1202"/>
      <c r="AU218" s="1202"/>
      <c r="AV218" s="1202"/>
      <c r="AW218" s="1202"/>
    </row>
    <row r="219" spans="1:49" ht="15.75">
      <c r="A219" s="1202"/>
      <c r="B219" s="2731" t="s">
        <v>165</v>
      </c>
      <c r="C219" s="2732"/>
      <c r="D219" s="3035"/>
      <c r="E219" s="3036"/>
      <c r="F219" s="3036"/>
      <c r="G219" s="2733"/>
      <c r="H219" s="3037" t="s">
        <v>166</v>
      </c>
      <c r="I219" s="3038"/>
      <c r="J219" s="3038"/>
      <c r="K219" s="3038"/>
      <c r="L219" s="1202"/>
      <c r="M219" s="1202"/>
      <c r="N219" s="1320"/>
      <c r="O219" s="1321"/>
      <c r="P219" s="1321"/>
      <c r="Q219" s="1321"/>
      <c r="R219" s="1321"/>
      <c r="S219" s="1321"/>
      <c r="T219" s="1321"/>
      <c r="U219" s="1321"/>
      <c r="V219" s="1321"/>
      <c r="W219" s="1321"/>
      <c r="X219" s="1321"/>
      <c r="Y219" s="1321"/>
      <c r="Z219" s="1320"/>
      <c r="AA219" s="1321"/>
      <c r="AB219" s="1321"/>
      <c r="AC219" s="1321"/>
      <c r="AD219" s="1321"/>
      <c r="AE219" s="1321"/>
      <c r="AF219" s="1321"/>
      <c r="AG219" s="1321"/>
      <c r="AH219" s="1321"/>
      <c r="AI219" s="1321"/>
      <c r="AJ219" s="1321"/>
      <c r="AK219" s="1321"/>
      <c r="AL219" s="1321"/>
      <c r="AM219" s="1202"/>
      <c r="AN219" s="1202"/>
      <c r="AO219" s="1202"/>
      <c r="AP219" s="1202"/>
      <c r="AQ219" s="1202"/>
      <c r="AR219" s="1202"/>
      <c r="AS219" s="1202"/>
      <c r="AT219" s="1202"/>
      <c r="AU219" s="1202"/>
      <c r="AV219" s="1202"/>
      <c r="AW219" s="1202"/>
    </row>
    <row r="220" spans="1:49" ht="15.75">
      <c r="A220" s="1202"/>
      <c r="B220" s="1202"/>
      <c r="C220" s="1202"/>
      <c r="D220" s="1202"/>
      <c r="E220" s="1202"/>
      <c r="F220" s="1202"/>
      <c r="G220" s="1202"/>
      <c r="H220" s="1202"/>
      <c r="I220" s="1202"/>
      <c r="J220" s="1202"/>
      <c r="K220" s="1202"/>
      <c r="L220" s="1202"/>
      <c r="M220" s="1202"/>
      <c r="N220" s="1320"/>
      <c r="O220" s="1321"/>
      <c r="P220" s="1321"/>
      <c r="Q220" s="1321"/>
      <c r="R220" s="1321"/>
      <c r="S220" s="1321"/>
      <c r="T220" s="1321"/>
      <c r="U220" s="1321"/>
      <c r="V220" s="1321"/>
      <c r="W220" s="1321"/>
      <c r="X220" s="1321"/>
      <c r="Y220" s="1321"/>
      <c r="Z220" s="1320"/>
      <c r="AA220" s="1321"/>
      <c r="AB220" s="1321"/>
      <c r="AC220" s="1321"/>
      <c r="AD220" s="1321"/>
      <c r="AE220" s="1321"/>
      <c r="AF220" s="1321"/>
      <c r="AG220" s="1321"/>
      <c r="AH220" s="1321"/>
      <c r="AI220" s="1321"/>
      <c r="AJ220" s="1321"/>
      <c r="AK220" s="1321"/>
      <c r="AL220" s="1321"/>
      <c r="AM220" s="1202"/>
      <c r="AN220" s="1202"/>
      <c r="AO220" s="1202"/>
      <c r="AP220" s="1202"/>
      <c r="AQ220" s="1202"/>
      <c r="AR220" s="1202"/>
      <c r="AS220" s="1202"/>
      <c r="AT220" s="1202"/>
      <c r="AU220" s="1202"/>
      <c r="AV220" s="1202"/>
      <c r="AW220" s="1202"/>
    </row>
    <row r="221" spans="1:49" ht="15.75">
      <c r="A221" s="1202"/>
      <c r="B221" s="1202"/>
      <c r="C221" s="1202"/>
      <c r="D221" s="1202"/>
      <c r="E221" s="1202"/>
      <c r="F221" s="1202"/>
      <c r="G221" s="1202"/>
      <c r="H221" s="1202"/>
      <c r="I221" s="1202"/>
      <c r="J221" s="1202"/>
      <c r="K221" s="1202"/>
      <c r="L221" s="1202"/>
      <c r="M221" s="1202"/>
      <c r="N221" s="1320"/>
      <c r="O221" s="1321"/>
      <c r="P221" s="1321"/>
      <c r="Q221" s="1321"/>
      <c r="R221" s="1321"/>
      <c r="S221" s="1321"/>
      <c r="T221" s="1321"/>
      <c r="U221" s="1321"/>
      <c r="V221" s="1321"/>
      <c r="W221" s="1321"/>
      <c r="X221" s="1321"/>
      <c r="Y221" s="1321"/>
      <c r="Z221" s="1320"/>
      <c r="AA221" s="1321"/>
      <c r="AB221" s="1321"/>
      <c r="AC221" s="1321"/>
      <c r="AD221" s="1321"/>
      <c r="AE221" s="1321"/>
      <c r="AF221" s="1321"/>
      <c r="AG221" s="1321"/>
      <c r="AH221" s="1321"/>
      <c r="AI221" s="1321"/>
      <c r="AJ221" s="1321"/>
      <c r="AK221" s="1321"/>
      <c r="AL221" s="1321"/>
      <c r="AM221" s="1202"/>
      <c r="AN221" s="1202"/>
      <c r="AO221" s="1202"/>
      <c r="AP221" s="1202"/>
      <c r="AQ221" s="1202"/>
      <c r="AR221" s="1202"/>
      <c r="AS221" s="1202"/>
      <c r="AT221" s="1202"/>
      <c r="AU221" s="1202"/>
      <c r="AV221" s="1202"/>
      <c r="AW221" s="1202"/>
    </row>
    <row r="222" spans="1:49" ht="15.75">
      <c r="A222" s="1202"/>
      <c r="B222" s="1202"/>
      <c r="C222" s="1202"/>
      <c r="D222" s="1202"/>
      <c r="E222" s="1202"/>
      <c r="F222" s="1202"/>
      <c r="G222" s="1202"/>
      <c r="H222" s="1202"/>
      <c r="I222" s="1202"/>
      <c r="J222" s="1202"/>
      <c r="K222" s="1202"/>
      <c r="L222" s="1202"/>
      <c r="M222" s="1202"/>
      <c r="N222" s="1320"/>
      <c r="O222" s="1321"/>
      <c r="P222" s="1321"/>
      <c r="Q222" s="1321"/>
      <c r="R222" s="1321"/>
      <c r="S222" s="1321"/>
      <c r="T222" s="1321"/>
      <c r="U222" s="1321"/>
      <c r="V222" s="1321"/>
      <c r="W222" s="1321"/>
      <c r="X222" s="1321"/>
      <c r="Y222" s="1321"/>
      <c r="Z222" s="1320"/>
      <c r="AA222" s="1321"/>
      <c r="AB222" s="1321"/>
      <c r="AC222" s="1321"/>
      <c r="AD222" s="1321"/>
      <c r="AE222" s="1321"/>
      <c r="AF222" s="1321"/>
      <c r="AG222" s="1321"/>
      <c r="AH222" s="1321"/>
      <c r="AI222" s="1321"/>
      <c r="AJ222" s="1321"/>
      <c r="AK222" s="1321"/>
      <c r="AL222" s="1321"/>
      <c r="AM222" s="1202"/>
      <c r="AN222" s="1202"/>
      <c r="AO222" s="1202"/>
      <c r="AP222" s="1202"/>
      <c r="AQ222" s="1202"/>
      <c r="AR222" s="1202"/>
      <c r="AS222" s="1202"/>
      <c r="AT222" s="1202"/>
      <c r="AU222" s="1202"/>
      <c r="AV222" s="1202"/>
      <c r="AW222" s="1202"/>
    </row>
    <row r="223" spans="1:49" ht="15.75">
      <c r="A223" s="1318"/>
      <c r="B223" s="2736"/>
      <c r="C223" s="2737"/>
      <c r="D223" s="2737"/>
      <c r="E223" s="2737"/>
      <c r="F223" s="2736"/>
      <c r="G223" s="2738"/>
      <c r="H223" s="2736"/>
      <c r="I223" s="2736"/>
      <c r="J223" s="2736"/>
      <c r="K223" s="2736"/>
      <c r="L223" s="2737"/>
      <c r="M223" s="2737"/>
      <c r="N223" s="1322"/>
      <c r="O223" s="1323"/>
      <c r="P223" s="1323"/>
      <c r="Q223" s="1323"/>
      <c r="R223" s="1323"/>
      <c r="S223" s="1323"/>
      <c r="T223" s="1323"/>
      <c r="U223" s="1323"/>
      <c r="V223" s="1323"/>
      <c r="W223" s="1323"/>
      <c r="X223" s="1323"/>
      <c r="Y223" s="1323"/>
      <c r="Z223" s="1322"/>
      <c r="AA223" s="1323"/>
      <c r="AB223" s="1323"/>
      <c r="AC223" s="1323"/>
      <c r="AD223" s="1323"/>
      <c r="AE223" s="1323"/>
      <c r="AF223" s="1323"/>
      <c r="AG223" s="1323"/>
      <c r="AH223" s="1323"/>
      <c r="AI223" s="1323"/>
      <c r="AJ223" s="1323"/>
      <c r="AK223" s="1323"/>
      <c r="AL223" s="1323"/>
      <c r="AM223" s="1202"/>
      <c r="AN223" s="1202"/>
      <c r="AO223" s="1202"/>
      <c r="AP223" s="1202"/>
      <c r="AQ223" s="1202"/>
      <c r="AR223" s="1202"/>
      <c r="AS223" s="1202"/>
      <c r="AT223" s="1202"/>
      <c r="AU223" s="1202"/>
      <c r="AV223" s="1202"/>
      <c r="AW223" s="1202"/>
    </row>
    <row r="224" spans="1:49" ht="15.75">
      <c r="A224" s="1318"/>
      <c r="B224" s="2736"/>
      <c r="C224" s="2737"/>
      <c r="D224" s="2737"/>
      <c r="E224" s="2737"/>
      <c r="F224" s="2736"/>
      <c r="G224" s="2738"/>
      <c r="H224" s="2736"/>
      <c r="I224" s="2736"/>
      <c r="J224" s="2736"/>
      <c r="K224" s="2736"/>
      <c r="L224" s="2737"/>
      <c r="M224" s="2737"/>
      <c r="N224" s="1322"/>
      <c r="O224" s="1323"/>
      <c r="P224" s="1323"/>
      <c r="Q224" s="1323"/>
      <c r="R224" s="1323"/>
      <c r="S224" s="1323"/>
      <c r="T224" s="1323"/>
      <c r="U224" s="1323"/>
      <c r="V224" s="1323"/>
      <c r="W224" s="1323"/>
      <c r="X224" s="1323"/>
      <c r="Y224" s="1323"/>
      <c r="Z224" s="1322"/>
      <c r="AA224" s="1323"/>
      <c r="AB224" s="1323"/>
      <c r="AC224" s="1323"/>
      <c r="AD224" s="1323"/>
      <c r="AE224" s="1323"/>
      <c r="AF224" s="1323"/>
      <c r="AG224" s="1323"/>
      <c r="AH224" s="1323"/>
      <c r="AI224" s="1323"/>
      <c r="AJ224" s="1323"/>
      <c r="AK224" s="1323"/>
      <c r="AL224" s="1323"/>
      <c r="AM224" s="1324"/>
      <c r="AN224" s="1324"/>
      <c r="AO224" s="1324"/>
      <c r="AP224" s="1324"/>
      <c r="AQ224" s="1324"/>
      <c r="AR224" s="1324"/>
      <c r="AS224" s="1324"/>
      <c r="AT224" s="1324"/>
      <c r="AU224" s="1324"/>
      <c r="AV224" s="1324"/>
      <c r="AW224" s="1324"/>
    </row>
    <row r="225" spans="1:49" ht="15.75">
      <c r="A225" s="1318"/>
      <c r="B225" s="2736"/>
      <c r="C225" s="2737"/>
      <c r="D225" s="2737"/>
      <c r="E225" s="2737"/>
      <c r="F225" s="2736"/>
      <c r="G225" s="2738"/>
      <c r="H225" s="2736"/>
      <c r="I225" s="2736"/>
      <c r="J225" s="2736"/>
      <c r="K225" s="2736"/>
      <c r="L225" s="2737"/>
      <c r="M225" s="2737"/>
      <c r="N225" s="1322"/>
      <c r="O225" s="1323"/>
      <c r="P225" s="1323"/>
      <c r="Q225" s="1323"/>
      <c r="R225" s="1323"/>
      <c r="S225" s="1323"/>
      <c r="T225" s="1323"/>
      <c r="U225" s="1323"/>
      <c r="V225" s="1323"/>
      <c r="W225" s="1323"/>
      <c r="X225" s="1323"/>
      <c r="Y225" s="1323"/>
      <c r="Z225" s="1322"/>
      <c r="AA225" s="1323"/>
      <c r="AB225" s="1323"/>
      <c r="AC225" s="1323"/>
      <c r="AD225" s="1323"/>
      <c r="AE225" s="1323"/>
      <c r="AF225" s="1323"/>
      <c r="AG225" s="1323"/>
      <c r="AH225" s="1323"/>
      <c r="AI225" s="1323"/>
      <c r="AJ225" s="1323"/>
      <c r="AK225" s="1323"/>
      <c r="AL225" s="1323"/>
      <c r="AM225" s="1202"/>
      <c r="AN225" s="1202"/>
      <c r="AO225" s="1202"/>
      <c r="AP225" s="1202"/>
      <c r="AQ225" s="1202"/>
      <c r="AR225" s="1202"/>
      <c r="AS225" s="1202"/>
      <c r="AT225" s="1202"/>
      <c r="AU225" s="1202"/>
      <c r="AV225" s="1202"/>
      <c r="AW225" s="1202"/>
    </row>
    <row r="226" spans="1:49" ht="15.75">
      <c r="A226" s="1318"/>
      <c r="B226" s="2739"/>
      <c r="C226" s="2740"/>
      <c r="D226" s="2740"/>
      <c r="E226" s="2740"/>
      <c r="F226" s="2739"/>
      <c r="G226" s="2741"/>
      <c r="H226" s="2739"/>
      <c r="I226" s="2739"/>
      <c r="J226" s="2739"/>
      <c r="K226" s="2739"/>
      <c r="L226" s="2740"/>
      <c r="M226" s="2740"/>
      <c r="N226" s="1322"/>
      <c r="O226" s="1323"/>
      <c r="P226" s="1323"/>
      <c r="Q226" s="1323"/>
      <c r="R226" s="1323"/>
      <c r="S226" s="1323"/>
      <c r="T226" s="1323"/>
      <c r="U226" s="1323"/>
      <c r="V226" s="1323"/>
      <c r="W226" s="1323"/>
      <c r="X226" s="1323"/>
      <c r="Y226" s="1323"/>
      <c r="Z226" s="1322"/>
      <c r="AA226" s="1323"/>
      <c r="AB226" s="1323"/>
      <c r="AC226" s="1323"/>
      <c r="AD226" s="1323"/>
      <c r="AE226" s="1323"/>
      <c r="AF226" s="1323"/>
      <c r="AG226" s="1323"/>
      <c r="AH226" s="1323"/>
      <c r="AI226" s="1323"/>
      <c r="AJ226" s="1323"/>
      <c r="AK226" s="1323"/>
      <c r="AL226" s="1323"/>
      <c r="AM226" s="1202"/>
      <c r="AN226" s="1202"/>
      <c r="AO226" s="1202"/>
      <c r="AP226" s="1202"/>
      <c r="AQ226" s="1202"/>
      <c r="AR226" s="1202"/>
      <c r="AS226" s="1202"/>
      <c r="AT226" s="1202"/>
      <c r="AU226" s="1202"/>
      <c r="AV226" s="1202"/>
      <c r="AW226" s="1202"/>
    </row>
    <row r="227" spans="1:49" ht="15.75">
      <c r="A227" s="1318"/>
      <c r="B227" s="2739"/>
      <c r="C227" s="2740"/>
      <c r="D227" s="2740"/>
      <c r="E227" s="2740"/>
      <c r="F227" s="2739"/>
      <c r="G227" s="2741"/>
      <c r="H227" s="2739"/>
      <c r="I227" s="2739"/>
      <c r="J227" s="2739"/>
      <c r="K227" s="2739"/>
      <c r="L227" s="2740"/>
      <c r="M227" s="2740"/>
      <c r="N227" s="1322"/>
      <c r="O227" s="1323"/>
      <c r="P227" s="1323"/>
      <c r="Q227" s="1323"/>
      <c r="R227" s="1323"/>
      <c r="S227" s="1323"/>
      <c r="T227" s="1323"/>
      <c r="U227" s="1323"/>
      <c r="V227" s="1323"/>
      <c r="W227" s="1323"/>
      <c r="X227" s="1323"/>
      <c r="Y227" s="1323"/>
      <c r="Z227" s="1322"/>
      <c r="AA227" s="1323"/>
      <c r="AB227" s="1323"/>
      <c r="AC227" s="1323"/>
      <c r="AD227" s="1323"/>
      <c r="AE227" s="1323"/>
      <c r="AF227" s="1323"/>
      <c r="AG227" s="1323"/>
      <c r="AH227" s="1323"/>
      <c r="AI227" s="1323"/>
      <c r="AJ227" s="1323"/>
      <c r="AK227" s="1323"/>
      <c r="AL227" s="1323"/>
      <c r="AM227" s="1202"/>
      <c r="AN227" s="1202"/>
      <c r="AO227" s="1202"/>
      <c r="AP227" s="1202"/>
      <c r="AQ227" s="1202"/>
      <c r="AR227" s="1202"/>
      <c r="AS227" s="1202"/>
      <c r="AT227" s="1202"/>
      <c r="AU227" s="1202"/>
      <c r="AV227" s="1202"/>
      <c r="AW227" s="1202"/>
    </row>
    <row r="228" spans="1:49" ht="15.75">
      <c r="A228" s="1318"/>
      <c r="B228" s="2739"/>
      <c r="C228" s="2740"/>
      <c r="D228" s="2740"/>
      <c r="E228" s="2740"/>
      <c r="F228" s="2739"/>
      <c r="G228" s="2741"/>
      <c r="H228" s="2739"/>
      <c r="I228" s="2739"/>
      <c r="J228" s="2739"/>
      <c r="K228" s="2739"/>
      <c r="L228" s="2740"/>
      <c r="M228" s="2740"/>
      <c r="N228" s="1322"/>
      <c r="O228" s="1323"/>
      <c r="P228" s="1323"/>
      <c r="Q228" s="1323"/>
      <c r="R228" s="1323"/>
      <c r="S228" s="1323"/>
      <c r="T228" s="1323"/>
      <c r="U228" s="1323"/>
      <c r="V228" s="1323"/>
      <c r="W228" s="1323"/>
      <c r="X228" s="1323"/>
      <c r="Y228" s="1323"/>
      <c r="Z228" s="1322"/>
      <c r="AA228" s="1323"/>
      <c r="AB228" s="1323"/>
      <c r="AC228" s="1323"/>
      <c r="AD228" s="1323"/>
      <c r="AE228" s="1323"/>
      <c r="AF228" s="1323"/>
      <c r="AG228" s="1323"/>
      <c r="AH228" s="1323"/>
      <c r="AI228" s="1323"/>
      <c r="AJ228" s="1323"/>
      <c r="AK228" s="1323"/>
      <c r="AL228" s="1323"/>
      <c r="AM228" s="1202"/>
      <c r="AN228" s="1202"/>
      <c r="AO228" s="1202"/>
      <c r="AP228" s="1202"/>
      <c r="AQ228" s="1202"/>
      <c r="AR228" s="1202"/>
      <c r="AS228" s="1202"/>
      <c r="AT228" s="1202"/>
      <c r="AU228" s="1202"/>
      <c r="AV228" s="1202"/>
      <c r="AW228" s="1202"/>
    </row>
    <row r="229" spans="1:49" ht="15.75">
      <c r="A229" s="1318"/>
      <c r="B229" s="2739"/>
      <c r="C229" s="2740"/>
      <c r="D229" s="2740"/>
      <c r="E229" s="2740"/>
      <c r="F229" s="2739"/>
      <c r="G229" s="2741"/>
      <c r="H229" s="2739"/>
      <c r="I229" s="2739"/>
      <c r="J229" s="2739"/>
      <c r="K229" s="2739"/>
      <c r="L229" s="2740"/>
      <c r="M229" s="2740"/>
      <c r="N229" s="1322"/>
      <c r="O229" s="1323"/>
      <c r="P229" s="1323"/>
      <c r="Q229" s="1323"/>
      <c r="R229" s="1323"/>
      <c r="S229" s="1323"/>
      <c r="T229" s="1323"/>
      <c r="U229" s="1323"/>
      <c r="V229" s="1323"/>
      <c r="W229" s="1323"/>
      <c r="X229" s="1323"/>
      <c r="Y229" s="1323"/>
      <c r="Z229" s="1322"/>
      <c r="AA229" s="1323"/>
      <c r="AB229" s="1323"/>
      <c r="AC229" s="1323"/>
      <c r="AD229" s="1323"/>
      <c r="AE229" s="1323"/>
      <c r="AF229" s="1323"/>
      <c r="AG229" s="1323"/>
      <c r="AH229" s="1323"/>
      <c r="AI229" s="1323"/>
      <c r="AJ229" s="1323"/>
      <c r="AK229" s="1323"/>
      <c r="AL229" s="1323"/>
      <c r="AM229" s="1202"/>
      <c r="AN229" s="1202"/>
      <c r="AO229" s="1202"/>
      <c r="AP229" s="1202"/>
      <c r="AQ229" s="1202"/>
      <c r="AR229" s="1202"/>
      <c r="AS229" s="1202"/>
      <c r="AT229" s="1202"/>
      <c r="AU229" s="1202"/>
      <c r="AV229" s="1202"/>
      <c r="AW229" s="1202"/>
    </row>
    <row r="230" spans="1:49" ht="15.75">
      <c r="A230" s="1318"/>
      <c r="B230" s="2739"/>
      <c r="C230" s="2740"/>
      <c r="D230" s="2740"/>
      <c r="E230" s="2740"/>
      <c r="F230" s="2739"/>
      <c r="G230" s="2741"/>
      <c r="H230" s="2739"/>
      <c r="I230" s="2739"/>
      <c r="J230" s="2739"/>
      <c r="K230" s="2739"/>
      <c r="L230" s="2740"/>
      <c r="M230" s="2740"/>
      <c r="N230" s="1322"/>
      <c r="O230" s="1323"/>
      <c r="P230" s="1323"/>
      <c r="Q230" s="1323"/>
      <c r="R230" s="1323"/>
      <c r="S230" s="1323"/>
      <c r="T230" s="1323"/>
      <c r="U230" s="1323"/>
      <c r="V230" s="1323"/>
      <c r="W230" s="1323"/>
      <c r="X230" s="1323"/>
      <c r="Y230" s="1323"/>
      <c r="Z230" s="1322"/>
      <c r="AA230" s="1323"/>
      <c r="AB230" s="1323"/>
      <c r="AC230" s="1323"/>
      <c r="AD230" s="1323"/>
      <c r="AE230" s="1323"/>
      <c r="AF230" s="1323"/>
      <c r="AG230" s="1323"/>
      <c r="AH230" s="1323"/>
      <c r="AI230" s="1323"/>
      <c r="AJ230" s="1323"/>
      <c r="AK230" s="1323"/>
      <c r="AL230" s="1323"/>
      <c r="AM230" s="1202"/>
      <c r="AN230" s="1202"/>
      <c r="AO230" s="1202"/>
      <c r="AP230" s="1202"/>
      <c r="AQ230" s="1202"/>
      <c r="AR230" s="1202"/>
      <c r="AS230" s="1202"/>
      <c r="AT230" s="1202"/>
      <c r="AU230" s="1202"/>
      <c r="AV230" s="1202"/>
      <c r="AW230" s="1202"/>
    </row>
    <row r="231" spans="1:49" ht="15.75">
      <c r="A231" s="1318"/>
      <c r="B231" s="2739"/>
      <c r="C231" s="2740"/>
      <c r="D231" s="2740"/>
      <c r="E231" s="2740"/>
      <c r="F231" s="2739"/>
      <c r="G231" s="2741"/>
      <c r="H231" s="2739"/>
      <c r="I231" s="2739"/>
      <c r="J231" s="2739"/>
      <c r="K231" s="2739"/>
      <c r="L231" s="2740"/>
      <c r="M231" s="2740"/>
      <c r="N231" s="1322"/>
      <c r="O231" s="1323"/>
      <c r="P231" s="1323"/>
      <c r="Q231" s="1323"/>
      <c r="R231" s="1323"/>
      <c r="S231" s="1323"/>
      <c r="T231" s="1323"/>
      <c r="U231" s="1323"/>
      <c r="V231" s="1323"/>
      <c r="W231" s="1323"/>
      <c r="X231" s="1323"/>
      <c r="Y231" s="1323"/>
      <c r="Z231" s="1322"/>
      <c r="AA231" s="1323"/>
      <c r="AB231" s="1323"/>
      <c r="AC231" s="1323"/>
      <c r="AD231" s="1323"/>
      <c r="AE231" s="1323"/>
      <c r="AF231" s="1323"/>
      <c r="AG231" s="1323"/>
      <c r="AH231" s="1323"/>
      <c r="AI231" s="1323"/>
      <c r="AJ231" s="1323"/>
      <c r="AK231" s="1323"/>
      <c r="AL231" s="1323"/>
      <c r="AM231" s="1202"/>
      <c r="AN231" s="1202"/>
      <c r="AO231" s="1202"/>
      <c r="AP231" s="1202"/>
      <c r="AQ231" s="1202"/>
      <c r="AR231" s="1202"/>
      <c r="AS231" s="1202"/>
      <c r="AT231" s="1202"/>
      <c r="AU231" s="1202"/>
      <c r="AV231" s="1202"/>
      <c r="AW231" s="1202"/>
    </row>
  </sheetData>
  <sheetProtection/>
  <mergeCells count="94">
    <mergeCell ref="A1:Y1"/>
    <mergeCell ref="A2:A7"/>
    <mergeCell ref="B2:B7"/>
    <mergeCell ref="C2:D3"/>
    <mergeCell ref="E2:E7"/>
    <mergeCell ref="F2:F7"/>
    <mergeCell ref="G2:G7"/>
    <mergeCell ref="H2:L2"/>
    <mergeCell ref="N2:Y2"/>
    <mergeCell ref="H3:H7"/>
    <mergeCell ref="I3:L3"/>
    <mergeCell ref="M3:M7"/>
    <mergeCell ref="C4:C7"/>
    <mergeCell ref="D4:D7"/>
    <mergeCell ref="I4:I7"/>
    <mergeCell ref="J4:J7"/>
    <mergeCell ref="K4:K7"/>
    <mergeCell ref="L4:L7"/>
    <mergeCell ref="N4:P4"/>
    <mergeCell ref="Q4:S4"/>
    <mergeCell ref="T4:V4"/>
    <mergeCell ref="W4:Y4"/>
    <mergeCell ref="N6:Y6"/>
    <mergeCell ref="A9:Y9"/>
    <mergeCell ref="A10:Y10"/>
    <mergeCell ref="A21:B21"/>
    <mergeCell ref="A30:F30"/>
    <mergeCell ref="A31:F31"/>
    <mergeCell ref="A32:F33"/>
    <mergeCell ref="A34:Y34"/>
    <mergeCell ref="AT46:AU46"/>
    <mergeCell ref="AT48:AU48"/>
    <mergeCell ref="AT49:AU49"/>
    <mergeCell ref="AT50:AU50"/>
    <mergeCell ref="AT55:AU55"/>
    <mergeCell ref="AT56:AU56"/>
    <mergeCell ref="A61:F61"/>
    <mergeCell ref="A62:F62"/>
    <mergeCell ref="A63:Y63"/>
    <mergeCell ref="A64:Y64"/>
    <mergeCell ref="AT65:AU65"/>
    <mergeCell ref="AT70:AU70"/>
    <mergeCell ref="AT72:AU72"/>
    <mergeCell ref="AT73:AU73"/>
    <mergeCell ref="AT78:AU79"/>
    <mergeCell ref="AT80:AU80"/>
    <mergeCell ref="AT88:AU88"/>
    <mergeCell ref="AT89:AU89"/>
    <mergeCell ref="AT97:AU97"/>
    <mergeCell ref="AT100:AU100"/>
    <mergeCell ref="AT103:AU104"/>
    <mergeCell ref="A106:F106"/>
    <mergeCell ref="A109:F109"/>
    <mergeCell ref="A110:Y110"/>
    <mergeCell ref="A111:Y111"/>
    <mergeCell ref="A125:F125"/>
    <mergeCell ref="A132:F132"/>
    <mergeCell ref="A154:Y154"/>
    <mergeCell ref="AT156:AU156"/>
    <mergeCell ref="AT158:AU158"/>
    <mergeCell ref="AT160:AU160"/>
    <mergeCell ref="AT162:AU162"/>
    <mergeCell ref="AT164:AU164"/>
    <mergeCell ref="AT167:AU167"/>
    <mergeCell ref="AT168:AU168"/>
    <mergeCell ref="AT174:AU174"/>
    <mergeCell ref="AT177:AU177"/>
    <mergeCell ref="AT178:AU178"/>
    <mergeCell ref="AT181:AU181"/>
    <mergeCell ref="AT183:AU183"/>
    <mergeCell ref="AT185:AU185"/>
    <mergeCell ref="A186:F186"/>
    <mergeCell ref="A187:F187"/>
    <mergeCell ref="A188:Y188"/>
    <mergeCell ref="A195:F195"/>
    <mergeCell ref="A196:Y196"/>
    <mergeCell ref="A198:F198"/>
    <mergeCell ref="A201:F201"/>
    <mergeCell ref="R212:T212"/>
    <mergeCell ref="N214:Q214"/>
    <mergeCell ref="AT201:AU201"/>
    <mergeCell ref="B202:F202"/>
    <mergeCell ref="A203:M203"/>
    <mergeCell ref="AA203:AD203"/>
    <mergeCell ref="A204:M204"/>
    <mergeCell ref="A205:M205"/>
    <mergeCell ref="D217:F217"/>
    <mergeCell ref="H217:K217"/>
    <mergeCell ref="D219:F219"/>
    <mergeCell ref="H219:K219"/>
    <mergeCell ref="A206:M206"/>
    <mergeCell ref="A207:M207"/>
    <mergeCell ref="A208:M208"/>
    <mergeCell ref="A209:M209"/>
  </mergeCells>
  <printOptions/>
  <pageMargins left="0.31496062992125984" right="0.1968503937007874" top="0.7480314960629921" bottom="0.35433070866141736" header="0.31496062992125984" footer="0.31496062992125984"/>
  <pageSetup fitToHeight="8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4"/>
  <sheetViews>
    <sheetView zoomScale="70" zoomScaleNormal="70" zoomScalePageLayoutView="0" workbookViewId="0" topLeftCell="A22">
      <selection activeCell="A27" sqref="A27:IV27"/>
    </sheetView>
  </sheetViews>
  <sheetFormatPr defaultColWidth="9.00390625" defaultRowHeight="12.75"/>
  <cols>
    <col min="1" max="1" width="12.875" style="0" customWidth="1"/>
    <col min="2" max="2" width="26.875" style="0" customWidth="1"/>
  </cols>
  <sheetData>
    <row r="1" ht="13.5" thickBot="1"/>
    <row r="2" spans="1:38" s="10" customFormat="1" ht="18" customHeight="1" thickBot="1">
      <c r="A2" s="3143" t="s">
        <v>167</v>
      </c>
      <c r="B2" s="3146" t="s">
        <v>28</v>
      </c>
      <c r="C2" s="3148" t="s">
        <v>29</v>
      </c>
      <c r="D2" s="3148"/>
      <c r="E2" s="3150" t="s">
        <v>65</v>
      </c>
      <c r="F2" s="3150" t="s">
        <v>30</v>
      </c>
      <c r="G2" s="3152" t="s">
        <v>31</v>
      </c>
      <c r="H2" s="3154" t="s">
        <v>32</v>
      </c>
      <c r="I2" s="3155"/>
      <c r="J2" s="3155"/>
      <c r="K2" s="3155"/>
      <c r="L2" s="3156"/>
      <c r="M2" s="55"/>
      <c r="N2" s="3157" t="s">
        <v>33</v>
      </c>
      <c r="O2" s="3158"/>
      <c r="P2" s="3158"/>
      <c r="Q2" s="3158"/>
      <c r="R2" s="3158"/>
      <c r="S2" s="3158"/>
      <c r="T2" s="3158"/>
      <c r="U2" s="3158"/>
      <c r="V2" s="3158"/>
      <c r="W2" s="3158"/>
      <c r="X2" s="3158"/>
      <c r="Y2" s="3159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</row>
    <row r="3" spans="1:37" s="10" customFormat="1" ht="20.25" customHeight="1">
      <c r="A3" s="3144"/>
      <c r="B3" s="3147"/>
      <c r="C3" s="3149"/>
      <c r="D3" s="3149"/>
      <c r="E3" s="3151"/>
      <c r="F3" s="3151"/>
      <c r="G3" s="3153"/>
      <c r="H3" s="3160" t="s">
        <v>34</v>
      </c>
      <c r="I3" s="3161" t="s">
        <v>35</v>
      </c>
      <c r="J3" s="3162"/>
      <c r="K3" s="3162"/>
      <c r="L3" s="3163"/>
      <c r="M3" s="3164" t="s">
        <v>36</v>
      </c>
      <c r="N3" s="305"/>
      <c r="O3" s="306"/>
      <c r="P3" s="306"/>
      <c r="Q3" s="307"/>
      <c r="R3" s="308"/>
      <c r="S3" s="308"/>
      <c r="T3" s="307"/>
      <c r="U3" s="308"/>
      <c r="V3" s="308"/>
      <c r="W3" s="307"/>
      <c r="X3" s="308"/>
      <c r="Y3" s="309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</row>
    <row r="4" spans="1:37" s="10" customFormat="1" ht="12.75" customHeight="1">
      <c r="A4" s="3144"/>
      <c r="B4" s="3147"/>
      <c r="C4" s="3165" t="s">
        <v>37</v>
      </c>
      <c r="D4" s="3165" t="s">
        <v>38</v>
      </c>
      <c r="E4" s="3151"/>
      <c r="F4" s="3151"/>
      <c r="G4" s="3153"/>
      <c r="H4" s="3160"/>
      <c r="I4" s="3165" t="s">
        <v>60</v>
      </c>
      <c r="J4" s="3165" t="s">
        <v>39</v>
      </c>
      <c r="K4" s="3165" t="s">
        <v>40</v>
      </c>
      <c r="L4" s="3165" t="s">
        <v>41</v>
      </c>
      <c r="M4" s="3164"/>
      <c r="N4" s="3166" t="s">
        <v>42</v>
      </c>
      <c r="O4" s="3167"/>
      <c r="P4" s="3168"/>
      <c r="Q4" s="3169" t="s">
        <v>43</v>
      </c>
      <c r="R4" s="3162"/>
      <c r="S4" s="3163"/>
      <c r="T4" s="3161" t="s">
        <v>44</v>
      </c>
      <c r="U4" s="3162"/>
      <c r="V4" s="3163"/>
      <c r="W4" s="3161" t="s">
        <v>45</v>
      </c>
      <c r="X4" s="3162"/>
      <c r="Y4" s="317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</row>
    <row r="5" spans="1:37" s="10" customFormat="1" ht="15.75">
      <c r="A5" s="3144"/>
      <c r="B5" s="3147"/>
      <c r="C5" s="3165"/>
      <c r="D5" s="3165"/>
      <c r="E5" s="3151"/>
      <c r="F5" s="3151"/>
      <c r="G5" s="3153"/>
      <c r="H5" s="3160"/>
      <c r="I5" s="3165"/>
      <c r="J5" s="3165"/>
      <c r="K5" s="3165"/>
      <c r="L5" s="3165"/>
      <c r="M5" s="3164"/>
      <c r="N5" s="267">
        <v>1</v>
      </c>
      <c r="O5" s="169">
        <v>2</v>
      </c>
      <c r="P5" s="169">
        <v>3</v>
      </c>
      <c r="Q5" s="252">
        <v>4</v>
      </c>
      <c r="R5" s="12">
        <v>5</v>
      </c>
      <c r="S5" s="12">
        <v>6</v>
      </c>
      <c r="T5" s="252">
        <v>7</v>
      </c>
      <c r="U5" s="12">
        <v>8</v>
      </c>
      <c r="V5" s="12">
        <v>9</v>
      </c>
      <c r="W5" s="252">
        <v>10</v>
      </c>
      <c r="X5" s="12">
        <v>11</v>
      </c>
      <c r="Y5" s="56">
        <v>12</v>
      </c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</row>
    <row r="6" spans="1:37" s="10" customFormat="1" ht="15.75">
      <c r="A6" s="3144"/>
      <c r="B6" s="3147"/>
      <c r="C6" s="3165"/>
      <c r="D6" s="3165"/>
      <c r="E6" s="3151"/>
      <c r="F6" s="3151"/>
      <c r="G6" s="3153"/>
      <c r="H6" s="3160"/>
      <c r="I6" s="3165"/>
      <c r="J6" s="3165"/>
      <c r="K6" s="3165"/>
      <c r="L6" s="3165"/>
      <c r="M6" s="3164"/>
      <c r="N6" s="3171" t="s">
        <v>85</v>
      </c>
      <c r="O6" s="3162"/>
      <c r="P6" s="3162"/>
      <c r="Q6" s="3162"/>
      <c r="R6" s="3162"/>
      <c r="S6" s="3162"/>
      <c r="T6" s="3162"/>
      <c r="U6" s="3162"/>
      <c r="V6" s="3162"/>
      <c r="W6" s="3162"/>
      <c r="X6" s="3162"/>
      <c r="Y6" s="317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</row>
    <row r="7" spans="1:37" s="10" customFormat="1" ht="16.5" thickBot="1">
      <c r="A7" s="3145"/>
      <c r="B7" s="3147"/>
      <c r="C7" s="3165"/>
      <c r="D7" s="3165"/>
      <c r="E7" s="3151"/>
      <c r="F7" s="3151"/>
      <c r="G7" s="3153"/>
      <c r="H7" s="3160"/>
      <c r="I7" s="3165"/>
      <c r="J7" s="3165"/>
      <c r="K7" s="3165"/>
      <c r="L7" s="3165"/>
      <c r="M7" s="3164"/>
      <c r="N7" s="268">
        <v>15</v>
      </c>
      <c r="O7" s="12">
        <v>9</v>
      </c>
      <c r="P7" s="12">
        <v>9</v>
      </c>
      <c r="Q7" s="252">
        <v>15</v>
      </c>
      <c r="R7" s="12">
        <v>9</v>
      </c>
      <c r="S7" s="12">
        <v>9</v>
      </c>
      <c r="T7" s="252">
        <v>15</v>
      </c>
      <c r="U7" s="12">
        <v>9</v>
      </c>
      <c r="V7" s="12">
        <v>9</v>
      </c>
      <c r="W7" s="252">
        <v>15</v>
      </c>
      <c r="X7" s="12">
        <v>9</v>
      </c>
      <c r="Y7" s="56">
        <v>8</v>
      </c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</row>
    <row r="8" spans="1:37" s="10" customFormat="1" ht="16.5" thickBot="1">
      <c r="A8" s="79">
        <v>1</v>
      </c>
      <c r="B8" s="111">
        <v>2</v>
      </c>
      <c r="C8" s="112">
        <v>3</v>
      </c>
      <c r="D8" s="112">
        <v>4</v>
      </c>
      <c r="E8" s="112">
        <v>5</v>
      </c>
      <c r="F8" s="100">
        <v>6</v>
      </c>
      <c r="G8" s="454">
        <v>7</v>
      </c>
      <c r="H8" s="101">
        <v>8</v>
      </c>
      <c r="I8" s="112">
        <v>9</v>
      </c>
      <c r="J8" s="112">
        <v>10</v>
      </c>
      <c r="K8" s="112">
        <v>11</v>
      </c>
      <c r="L8" s="112">
        <v>12</v>
      </c>
      <c r="M8" s="113">
        <v>14</v>
      </c>
      <c r="N8" s="266">
        <v>15</v>
      </c>
      <c r="O8" s="112">
        <v>16</v>
      </c>
      <c r="P8" s="112">
        <v>17</v>
      </c>
      <c r="Q8" s="253">
        <v>18</v>
      </c>
      <c r="R8" s="112">
        <v>19</v>
      </c>
      <c r="S8" s="112">
        <v>20</v>
      </c>
      <c r="T8" s="253">
        <v>21</v>
      </c>
      <c r="U8" s="112">
        <v>22</v>
      </c>
      <c r="V8" s="112">
        <v>23</v>
      </c>
      <c r="W8" s="253">
        <v>24</v>
      </c>
      <c r="X8" s="112">
        <v>25</v>
      </c>
      <c r="Y8" s="113">
        <v>26</v>
      </c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</row>
    <row r="9" spans="1:25" ht="16.5" thickBot="1">
      <c r="A9" s="3172" t="s">
        <v>395</v>
      </c>
      <c r="B9" s="3173"/>
      <c r="C9" s="3173"/>
      <c r="D9" s="3173"/>
      <c r="E9" s="3173"/>
      <c r="F9" s="3173"/>
      <c r="G9" s="3173"/>
      <c r="H9" s="3173"/>
      <c r="I9" s="3173"/>
      <c r="J9" s="3173"/>
      <c r="K9" s="3173"/>
      <c r="L9" s="3173"/>
      <c r="M9" s="3173"/>
      <c r="N9" s="3173"/>
      <c r="O9" s="3173"/>
      <c r="P9" s="3173"/>
      <c r="Q9" s="3173"/>
      <c r="R9" s="3173"/>
      <c r="S9" s="3173"/>
      <c r="T9" s="3173"/>
      <c r="U9" s="3173"/>
      <c r="V9" s="3173"/>
      <c r="W9" s="3173"/>
      <c r="X9" s="3173"/>
      <c r="Y9" s="3174"/>
    </row>
    <row r="10" spans="1:25" ht="16.5" thickBot="1">
      <c r="A10" s="3175" t="s">
        <v>396</v>
      </c>
      <c r="B10" s="3176"/>
      <c r="C10" s="3176"/>
      <c r="D10" s="3176"/>
      <c r="E10" s="3176"/>
      <c r="F10" s="3176"/>
      <c r="G10" s="3176"/>
      <c r="H10" s="3176"/>
      <c r="I10" s="3176"/>
      <c r="J10" s="3176"/>
      <c r="K10" s="3176"/>
      <c r="L10" s="3176"/>
      <c r="M10" s="3176"/>
      <c r="N10" s="3176"/>
      <c r="O10" s="3176"/>
      <c r="P10" s="3176"/>
      <c r="Q10" s="3176"/>
      <c r="R10" s="3176"/>
      <c r="S10" s="3176"/>
      <c r="T10" s="3176"/>
      <c r="U10" s="3176"/>
      <c r="V10" s="3176"/>
      <c r="W10" s="3176"/>
      <c r="X10" s="3176"/>
      <c r="Y10" s="3177"/>
    </row>
    <row r="11" spans="1:25" ht="29.25" thickBot="1">
      <c r="A11" s="736" t="s">
        <v>340</v>
      </c>
      <c r="B11" s="824" t="s">
        <v>362</v>
      </c>
      <c r="C11" s="825"/>
      <c r="D11" s="737" t="s">
        <v>23</v>
      </c>
      <c r="E11" s="737"/>
      <c r="F11" s="826"/>
      <c r="G11" s="827">
        <v>3</v>
      </c>
      <c r="H11" s="828">
        <f aca="true" t="shared" si="0" ref="H11:H19">G11*30</f>
        <v>90</v>
      </c>
      <c r="I11" s="738">
        <f aca="true" t="shared" si="1" ref="I11:I19">J11+K11+L11</f>
        <v>45</v>
      </c>
      <c r="J11" s="739">
        <v>15</v>
      </c>
      <c r="K11" s="739"/>
      <c r="L11" s="739">
        <v>30</v>
      </c>
      <c r="M11" s="740">
        <f aca="true" t="shared" si="2" ref="M11:M19">H11-I11</f>
        <v>45</v>
      </c>
      <c r="N11" s="829">
        <v>3</v>
      </c>
      <c r="O11" s="830"/>
      <c r="P11" s="740"/>
      <c r="Q11" s="780"/>
      <c r="R11" s="739"/>
      <c r="S11" s="740"/>
      <c r="T11" s="780"/>
      <c r="U11" s="739"/>
      <c r="V11" s="740"/>
      <c r="W11" s="780"/>
      <c r="X11" s="739"/>
      <c r="Y11" s="741"/>
    </row>
    <row r="12" spans="1:25" ht="48" thickBot="1">
      <c r="A12" s="441" t="s">
        <v>344</v>
      </c>
      <c r="B12" s="831" t="s">
        <v>397</v>
      </c>
      <c r="C12" s="80"/>
      <c r="D12" s="832" t="s">
        <v>47</v>
      </c>
      <c r="E12" s="832"/>
      <c r="F12" s="120"/>
      <c r="G12" s="833">
        <v>2</v>
      </c>
      <c r="H12" s="582">
        <f t="shared" si="0"/>
        <v>60</v>
      </c>
      <c r="I12" s="561">
        <f t="shared" si="1"/>
        <v>30</v>
      </c>
      <c r="J12" s="80"/>
      <c r="K12" s="80"/>
      <c r="L12" s="80">
        <v>30</v>
      </c>
      <c r="M12" s="834">
        <f t="shared" si="2"/>
        <v>30</v>
      </c>
      <c r="N12" s="835"/>
      <c r="O12" s="836"/>
      <c r="P12" s="834"/>
      <c r="Q12" s="734">
        <v>2</v>
      </c>
      <c r="R12" s="80"/>
      <c r="S12" s="837"/>
      <c r="T12" s="244"/>
      <c r="U12" s="80"/>
      <c r="V12" s="837"/>
      <c r="W12" s="244"/>
      <c r="X12" s="80"/>
      <c r="Y12" s="838"/>
    </row>
    <row r="13" spans="1:25" ht="45" thickBot="1">
      <c r="A13" s="475" t="s">
        <v>346</v>
      </c>
      <c r="B13" s="292" t="s">
        <v>398</v>
      </c>
      <c r="C13" s="45">
        <v>5</v>
      </c>
      <c r="D13" s="13"/>
      <c r="E13" s="13"/>
      <c r="F13" s="70"/>
      <c r="G13" s="586">
        <v>1.5</v>
      </c>
      <c r="H13" s="839">
        <f t="shared" si="0"/>
        <v>45</v>
      </c>
      <c r="I13" s="16">
        <f t="shared" si="1"/>
        <v>36</v>
      </c>
      <c r="J13" s="19">
        <v>18</v>
      </c>
      <c r="K13" s="13">
        <v>18</v>
      </c>
      <c r="L13" s="13"/>
      <c r="M13" s="20">
        <f t="shared" si="2"/>
        <v>9</v>
      </c>
      <c r="N13" s="301"/>
      <c r="O13" s="297"/>
      <c r="P13" s="170"/>
      <c r="Q13" s="242"/>
      <c r="R13" s="13">
        <v>4</v>
      </c>
      <c r="S13" s="46"/>
      <c r="T13" s="242"/>
      <c r="U13" s="13"/>
      <c r="V13" s="46"/>
      <c r="W13" s="242"/>
      <c r="X13" s="13"/>
      <c r="Y13" s="46"/>
    </row>
    <row r="14" spans="1:25" ht="36.75" customHeight="1" thickBot="1">
      <c r="A14" s="475" t="s">
        <v>348</v>
      </c>
      <c r="B14" s="166" t="s">
        <v>369</v>
      </c>
      <c r="C14" s="77"/>
      <c r="D14" s="25" t="s">
        <v>399</v>
      </c>
      <c r="E14" s="89"/>
      <c r="F14" s="840"/>
      <c r="G14" s="587">
        <v>3</v>
      </c>
      <c r="H14" s="841">
        <f t="shared" si="0"/>
        <v>90</v>
      </c>
      <c r="I14" s="22">
        <f t="shared" si="1"/>
        <v>45</v>
      </c>
      <c r="J14" s="163">
        <v>27</v>
      </c>
      <c r="K14" s="164">
        <v>18</v>
      </c>
      <c r="L14" s="164"/>
      <c r="M14" s="43">
        <f t="shared" si="2"/>
        <v>45</v>
      </c>
      <c r="N14" s="842"/>
      <c r="O14" s="843"/>
      <c r="P14" s="171"/>
      <c r="Q14" s="241"/>
      <c r="R14" s="23">
        <v>5</v>
      </c>
      <c r="S14" s="60"/>
      <c r="T14" s="243"/>
      <c r="U14" s="844"/>
      <c r="V14" s="845"/>
      <c r="W14" s="243"/>
      <c r="X14" s="676"/>
      <c r="Y14" s="677"/>
    </row>
    <row r="15" spans="1:25" ht="36" customHeight="1" thickBot="1">
      <c r="A15" s="482" t="s">
        <v>342</v>
      </c>
      <c r="B15" s="608" t="s">
        <v>363</v>
      </c>
      <c r="C15" s="627"/>
      <c r="D15" s="628" t="s">
        <v>51</v>
      </c>
      <c r="E15" s="779"/>
      <c r="F15" s="846"/>
      <c r="G15" s="847">
        <v>2</v>
      </c>
      <c r="H15" s="848">
        <f t="shared" si="0"/>
        <v>60</v>
      </c>
      <c r="I15" s="632">
        <f t="shared" si="1"/>
        <v>27</v>
      </c>
      <c r="J15" s="633">
        <v>18</v>
      </c>
      <c r="K15" s="633"/>
      <c r="L15" s="633">
        <v>9</v>
      </c>
      <c r="M15" s="849">
        <f t="shared" si="2"/>
        <v>33</v>
      </c>
      <c r="N15" s="847"/>
      <c r="O15" s="850"/>
      <c r="P15" s="636"/>
      <c r="Q15" s="742"/>
      <c r="R15" s="633"/>
      <c r="S15" s="636">
        <v>3</v>
      </c>
      <c r="T15" s="733"/>
      <c r="U15" s="633"/>
      <c r="V15" s="697"/>
      <c r="W15" s="733"/>
      <c r="X15" s="182"/>
      <c r="Y15" s="183"/>
    </row>
    <row r="16" spans="1:37" s="10" customFormat="1" ht="46.5" customHeight="1" thickBot="1">
      <c r="A16" s="851" t="s">
        <v>277</v>
      </c>
      <c r="B16" s="852" t="s">
        <v>371</v>
      </c>
      <c r="C16" s="853"/>
      <c r="D16" s="854">
        <v>6</v>
      </c>
      <c r="E16" s="853"/>
      <c r="F16" s="855"/>
      <c r="G16" s="856">
        <v>3</v>
      </c>
      <c r="H16" s="857">
        <f t="shared" si="0"/>
        <v>90</v>
      </c>
      <c r="I16" s="858">
        <f t="shared" si="1"/>
        <v>36</v>
      </c>
      <c r="J16" s="184">
        <v>18</v>
      </c>
      <c r="K16" s="184">
        <v>18</v>
      </c>
      <c r="L16" s="858"/>
      <c r="M16" s="859">
        <f t="shared" si="2"/>
        <v>54</v>
      </c>
      <c r="N16" s="860"/>
      <c r="O16" s="861"/>
      <c r="P16" s="862"/>
      <c r="Q16" s="863"/>
      <c r="R16" s="862"/>
      <c r="S16" s="862">
        <v>4</v>
      </c>
      <c r="T16" s="863"/>
      <c r="U16" s="862"/>
      <c r="V16" s="862"/>
      <c r="W16" s="863"/>
      <c r="X16" s="862"/>
      <c r="Y16" s="864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</row>
    <row r="17" spans="1:37" s="10" customFormat="1" ht="45" customHeight="1" thickBot="1">
      <c r="A17" s="467" t="s">
        <v>281</v>
      </c>
      <c r="B17" s="608" t="s">
        <v>400</v>
      </c>
      <c r="C17" s="210">
        <v>8</v>
      </c>
      <c r="D17" s="210"/>
      <c r="E17" s="215"/>
      <c r="F17" s="765"/>
      <c r="G17" s="781">
        <v>3</v>
      </c>
      <c r="H17" s="766">
        <f t="shared" si="0"/>
        <v>90</v>
      </c>
      <c r="I17" s="216">
        <f t="shared" si="1"/>
        <v>45</v>
      </c>
      <c r="J17" s="216">
        <v>27</v>
      </c>
      <c r="K17" s="216">
        <v>18</v>
      </c>
      <c r="L17" s="793"/>
      <c r="M17" s="782">
        <f t="shared" si="2"/>
        <v>45</v>
      </c>
      <c r="N17" s="794"/>
      <c r="O17" s="213"/>
      <c r="P17" s="235"/>
      <c r="Q17" s="795"/>
      <c r="R17" s="213"/>
      <c r="S17" s="768"/>
      <c r="T17" s="796"/>
      <c r="U17" s="213">
        <v>5</v>
      </c>
      <c r="V17" s="235"/>
      <c r="W17" s="795"/>
      <c r="X17" s="213"/>
      <c r="Y17" s="235"/>
      <c r="Z17" s="383"/>
      <c r="AA17" s="377"/>
      <c r="AB17" s="377"/>
      <c r="AC17" s="377">
        <v>3</v>
      </c>
      <c r="AD17" s="377"/>
      <c r="AE17" s="377"/>
      <c r="AF17" s="377"/>
      <c r="AG17" s="377"/>
      <c r="AH17" s="377"/>
      <c r="AI17" s="377"/>
      <c r="AJ17" s="377"/>
      <c r="AK17" s="377"/>
    </row>
    <row r="18" spans="1:37" s="10" customFormat="1" ht="65.25" customHeight="1">
      <c r="A18" s="865" t="s">
        <v>280</v>
      </c>
      <c r="B18" s="731" t="s">
        <v>401</v>
      </c>
      <c r="C18" s="866"/>
      <c r="D18" s="590">
        <v>7</v>
      </c>
      <c r="E18" s="866"/>
      <c r="F18" s="867"/>
      <c r="G18" s="465">
        <v>3</v>
      </c>
      <c r="H18" s="868">
        <f t="shared" si="0"/>
        <v>90</v>
      </c>
      <c r="I18" s="869">
        <f t="shared" si="1"/>
        <v>30</v>
      </c>
      <c r="J18" s="869">
        <v>15</v>
      </c>
      <c r="K18" s="869">
        <v>15</v>
      </c>
      <c r="L18" s="869"/>
      <c r="M18" s="870">
        <f t="shared" si="2"/>
        <v>60</v>
      </c>
      <c r="N18" s="871"/>
      <c r="O18" s="398"/>
      <c r="P18" s="872"/>
      <c r="Q18" s="873"/>
      <c r="R18" s="398"/>
      <c r="S18" s="874"/>
      <c r="T18" s="875">
        <v>2</v>
      </c>
      <c r="U18" s="398"/>
      <c r="V18" s="872"/>
      <c r="W18" s="873"/>
      <c r="X18" s="398"/>
      <c r="Y18" s="872"/>
      <c r="Z18" s="383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</row>
    <row r="19" spans="1:37" s="10" customFormat="1" ht="57" customHeight="1">
      <c r="A19" s="876" t="s">
        <v>282</v>
      </c>
      <c r="B19" s="188" t="s">
        <v>358</v>
      </c>
      <c r="C19" s="194"/>
      <c r="D19" s="195">
        <v>9</v>
      </c>
      <c r="E19" s="194"/>
      <c r="F19" s="194"/>
      <c r="G19" s="600">
        <v>3</v>
      </c>
      <c r="H19" s="198">
        <f t="shared" si="0"/>
        <v>90</v>
      </c>
      <c r="I19" s="198">
        <f t="shared" si="1"/>
        <v>40</v>
      </c>
      <c r="J19" s="198">
        <v>20</v>
      </c>
      <c r="K19" s="198">
        <v>20</v>
      </c>
      <c r="L19" s="198"/>
      <c r="M19" s="601">
        <f t="shared" si="2"/>
        <v>50</v>
      </c>
      <c r="N19" s="877"/>
      <c r="O19" s="191"/>
      <c r="P19" s="191"/>
      <c r="Q19" s="265"/>
      <c r="R19" s="191"/>
      <c r="S19" s="191"/>
      <c r="T19" s="265"/>
      <c r="U19" s="191"/>
      <c r="V19" s="191">
        <v>4</v>
      </c>
      <c r="W19" s="265"/>
      <c r="X19" s="191"/>
      <c r="Y19" s="191"/>
      <c r="Z19" s="383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</row>
    <row r="20" spans="1:25" ht="16.5" thickBot="1">
      <c r="A20" s="3175" t="s">
        <v>402</v>
      </c>
      <c r="B20" s="3176"/>
      <c r="C20" s="3176"/>
      <c r="D20" s="3176"/>
      <c r="E20" s="3176"/>
      <c r="F20" s="3176"/>
      <c r="G20" s="3176"/>
      <c r="H20" s="3176"/>
      <c r="I20" s="3176"/>
      <c r="J20" s="3176"/>
      <c r="K20" s="3176"/>
      <c r="L20" s="3176"/>
      <c r="M20" s="3176"/>
      <c r="N20" s="3176"/>
      <c r="O20" s="3176"/>
      <c r="P20" s="3176"/>
      <c r="Q20" s="3176"/>
      <c r="R20" s="3176"/>
      <c r="S20" s="3176"/>
      <c r="T20" s="3176"/>
      <c r="U20" s="3176"/>
      <c r="V20" s="3176"/>
      <c r="W20" s="3176"/>
      <c r="X20" s="3176"/>
      <c r="Y20" s="3177"/>
    </row>
    <row r="21" spans="1:25" ht="29.25" thickBot="1">
      <c r="A21" s="736" t="s">
        <v>340</v>
      </c>
      <c r="B21" s="824" t="s">
        <v>362</v>
      </c>
      <c r="C21" s="825"/>
      <c r="D21" s="737" t="s">
        <v>23</v>
      </c>
      <c r="E21" s="737"/>
      <c r="F21" s="826"/>
      <c r="G21" s="827">
        <v>3</v>
      </c>
      <c r="H21" s="828">
        <f>G21*30</f>
        <v>90</v>
      </c>
      <c r="I21" s="738">
        <f aca="true" t="shared" si="3" ref="I21:I29">J21+K21+L21</f>
        <v>45</v>
      </c>
      <c r="J21" s="739">
        <v>15</v>
      </c>
      <c r="K21" s="739"/>
      <c r="L21" s="739">
        <v>30</v>
      </c>
      <c r="M21" s="740">
        <f aca="true" t="shared" si="4" ref="M21:M29">H21-I21</f>
        <v>45</v>
      </c>
      <c r="N21" s="829">
        <v>3</v>
      </c>
      <c r="O21" s="830"/>
      <c r="P21" s="740"/>
      <c r="Q21" s="780"/>
      <c r="R21" s="739"/>
      <c r="S21" s="740"/>
      <c r="T21" s="780"/>
      <c r="U21" s="739"/>
      <c r="V21" s="740"/>
      <c r="W21" s="780"/>
      <c r="X21" s="739"/>
      <c r="Y21" s="741"/>
    </row>
    <row r="22" spans="1:25" ht="48" thickBot="1">
      <c r="A22" s="441" t="s">
        <v>344</v>
      </c>
      <c r="B22" s="831" t="s">
        <v>397</v>
      </c>
      <c r="C22" s="80"/>
      <c r="D22" s="832" t="s">
        <v>47</v>
      </c>
      <c r="E22" s="832"/>
      <c r="F22" s="120"/>
      <c r="G22" s="833">
        <v>2</v>
      </c>
      <c r="H22" s="582">
        <f>G22*30</f>
        <v>60</v>
      </c>
      <c r="I22" s="561">
        <f t="shared" si="3"/>
        <v>30</v>
      </c>
      <c r="J22" s="80"/>
      <c r="K22" s="80"/>
      <c r="L22" s="80">
        <v>30</v>
      </c>
      <c r="M22" s="834">
        <f t="shared" si="4"/>
        <v>30</v>
      </c>
      <c r="N22" s="835"/>
      <c r="O22" s="836"/>
      <c r="P22" s="834"/>
      <c r="Q22" s="734">
        <v>2</v>
      </c>
      <c r="R22" s="80"/>
      <c r="S22" s="837"/>
      <c r="T22" s="244"/>
      <c r="U22" s="80"/>
      <c r="V22" s="837"/>
      <c r="W22" s="244"/>
      <c r="X22" s="80"/>
      <c r="Y22" s="838"/>
    </row>
    <row r="23" spans="1:25" ht="45" thickBot="1">
      <c r="A23" s="475" t="s">
        <v>346</v>
      </c>
      <c r="B23" s="292" t="s">
        <v>398</v>
      </c>
      <c r="C23" s="45">
        <v>5</v>
      </c>
      <c r="D23" s="13"/>
      <c r="E23" s="13"/>
      <c r="F23" s="70"/>
      <c r="G23" s="586">
        <v>1.5</v>
      </c>
      <c r="H23" s="839">
        <f>G23*30</f>
        <v>45</v>
      </c>
      <c r="I23" s="16">
        <f t="shared" si="3"/>
        <v>36</v>
      </c>
      <c r="J23" s="19">
        <v>18</v>
      </c>
      <c r="K23" s="13">
        <v>18</v>
      </c>
      <c r="L23" s="13"/>
      <c r="M23" s="20">
        <f t="shared" si="4"/>
        <v>9</v>
      </c>
      <c r="N23" s="301"/>
      <c r="O23" s="297"/>
      <c r="P23" s="170"/>
      <c r="Q23" s="242"/>
      <c r="R23" s="13">
        <v>4</v>
      </c>
      <c r="S23" s="46"/>
      <c r="T23" s="242"/>
      <c r="U23" s="13"/>
      <c r="V23" s="46"/>
      <c r="W23" s="242"/>
      <c r="X23" s="13"/>
      <c r="Y23" s="46"/>
    </row>
    <row r="24" spans="1:25" ht="28.5">
      <c r="A24" s="475" t="s">
        <v>348</v>
      </c>
      <c r="B24" s="166" t="s">
        <v>369</v>
      </c>
      <c r="C24" s="77"/>
      <c r="D24" s="25" t="s">
        <v>399</v>
      </c>
      <c r="E24" s="89"/>
      <c r="F24" s="840"/>
      <c r="G24" s="587">
        <v>3</v>
      </c>
      <c r="H24" s="841">
        <f>G24*30</f>
        <v>90</v>
      </c>
      <c r="I24" s="22">
        <f t="shared" si="3"/>
        <v>45</v>
      </c>
      <c r="J24" s="163">
        <v>27</v>
      </c>
      <c r="K24" s="164">
        <v>18</v>
      </c>
      <c r="L24" s="164"/>
      <c r="M24" s="43">
        <f t="shared" si="4"/>
        <v>45</v>
      </c>
      <c r="N24" s="842"/>
      <c r="O24" s="843"/>
      <c r="P24" s="171"/>
      <c r="Q24" s="241"/>
      <c r="R24" s="23">
        <v>5</v>
      </c>
      <c r="S24" s="60"/>
      <c r="T24" s="878"/>
      <c r="U24" s="844"/>
      <c r="V24" s="845"/>
      <c r="W24" s="879"/>
      <c r="X24" s="844"/>
      <c r="Y24" s="845"/>
    </row>
    <row r="25" spans="1:25" ht="48" thickBot="1">
      <c r="A25" s="441" t="s">
        <v>242</v>
      </c>
      <c r="B25" s="880" t="s">
        <v>364</v>
      </c>
      <c r="C25" s="668"/>
      <c r="D25" s="669" t="s">
        <v>51</v>
      </c>
      <c r="E25" s="669"/>
      <c r="F25" s="881"/>
      <c r="G25" s="833">
        <v>2</v>
      </c>
      <c r="H25" s="882">
        <v>60</v>
      </c>
      <c r="I25" s="49">
        <f t="shared" si="3"/>
        <v>27</v>
      </c>
      <c r="J25" s="44">
        <v>18</v>
      </c>
      <c r="K25" s="44"/>
      <c r="L25" s="44">
        <v>9</v>
      </c>
      <c r="M25" s="63">
        <f t="shared" si="4"/>
        <v>33</v>
      </c>
      <c r="N25" s="835"/>
      <c r="O25" s="304"/>
      <c r="P25" s="63"/>
      <c r="Q25" s="734"/>
      <c r="R25" s="44"/>
      <c r="S25" s="63">
        <v>3</v>
      </c>
      <c r="T25" s="883"/>
      <c r="U25" s="884"/>
      <c r="V25" s="885"/>
      <c r="W25" s="883"/>
      <c r="X25" s="884"/>
      <c r="Y25" s="886"/>
    </row>
    <row r="26" spans="1:37" s="10" customFormat="1" ht="49.5" customHeight="1" thickBot="1">
      <c r="A26" s="602" t="s">
        <v>277</v>
      </c>
      <c r="B26" s="208" t="s">
        <v>371</v>
      </c>
      <c r="C26" s="215"/>
      <c r="D26" s="210">
        <v>6</v>
      </c>
      <c r="E26" s="215"/>
      <c r="F26" s="765"/>
      <c r="G26" s="887">
        <v>3</v>
      </c>
      <c r="H26" s="888">
        <f>G26*30</f>
        <v>90</v>
      </c>
      <c r="I26" s="589">
        <f t="shared" si="3"/>
        <v>36</v>
      </c>
      <c r="J26" s="106">
        <v>18</v>
      </c>
      <c r="K26" s="106">
        <v>18</v>
      </c>
      <c r="L26" s="589"/>
      <c r="M26" s="889">
        <f t="shared" si="4"/>
        <v>54</v>
      </c>
      <c r="N26" s="890"/>
      <c r="O26" s="891"/>
      <c r="P26" s="190"/>
      <c r="Q26" s="607"/>
      <c r="R26" s="190"/>
      <c r="S26" s="190">
        <v>4</v>
      </c>
      <c r="T26" s="607"/>
      <c r="U26" s="190"/>
      <c r="V26" s="190"/>
      <c r="W26" s="607"/>
      <c r="X26" s="190"/>
      <c r="Y26" s="591"/>
      <c r="Z26" s="377"/>
      <c r="AA26" s="377"/>
      <c r="AB26" s="377"/>
      <c r="AC26" s="377"/>
      <c r="AD26" s="377"/>
      <c r="AE26" s="377"/>
      <c r="AF26" s="377"/>
      <c r="AG26" s="377"/>
      <c r="AH26" s="377"/>
      <c r="AI26" s="377"/>
      <c r="AJ26" s="377"/>
      <c r="AK26" s="377"/>
    </row>
    <row r="27" spans="1:37" s="10" customFormat="1" ht="47.25" customHeight="1" thickBot="1">
      <c r="A27" s="892" t="s">
        <v>403</v>
      </c>
      <c r="B27" s="893" t="s">
        <v>404</v>
      </c>
      <c r="C27" s="769" t="s">
        <v>54</v>
      </c>
      <c r="D27" s="628"/>
      <c r="E27" s="628"/>
      <c r="F27" s="846"/>
      <c r="G27" s="894">
        <v>3</v>
      </c>
      <c r="H27" s="848">
        <v>90</v>
      </c>
      <c r="I27" s="632">
        <f t="shared" si="3"/>
        <v>30</v>
      </c>
      <c r="J27" s="633">
        <v>15</v>
      </c>
      <c r="K27" s="633">
        <v>15</v>
      </c>
      <c r="L27" s="633"/>
      <c r="M27" s="849">
        <f t="shared" si="4"/>
        <v>60</v>
      </c>
      <c r="N27" s="847"/>
      <c r="O27" s="850"/>
      <c r="P27" s="636"/>
      <c r="Q27" s="890"/>
      <c r="R27" s="850"/>
      <c r="S27" s="636"/>
      <c r="T27" s="895">
        <v>2</v>
      </c>
      <c r="U27" s="850"/>
      <c r="V27" s="636"/>
      <c r="W27" s="896"/>
      <c r="X27" s="897"/>
      <c r="Y27" s="183"/>
      <c r="Z27" s="383"/>
      <c r="AA27" s="377"/>
      <c r="AB27" s="377"/>
      <c r="AC27" s="377"/>
      <c r="AD27" s="377"/>
      <c r="AE27" s="377"/>
      <c r="AF27" s="377"/>
      <c r="AG27" s="377"/>
      <c r="AH27" s="377"/>
      <c r="AI27" s="377"/>
      <c r="AJ27" s="377"/>
      <c r="AK27" s="377"/>
    </row>
    <row r="28" spans="1:37" s="10" customFormat="1" ht="78.75" customHeight="1">
      <c r="A28" s="898" t="s">
        <v>281</v>
      </c>
      <c r="B28" s="899" t="s">
        <v>424</v>
      </c>
      <c r="C28" s="900">
        <v>8</v>
      </c>
      <c r="D28" s="590"/>
      <c r="E28" s="866"/>
      <c r="F28" s="867"/>
      <c r="G28" s="901">
        <v>3</v>
      </c>
      <c r="H28" s="902">
        <f>G28*30</f>
        <v>90</v>
      </c>
      <c r="I28" s="869">
        <f t="shared" si="3"/>
        <v>45</v>
      </c>
      <c r="J28" s="869">
        <v>27</v>
      </c>
      <c r="K28" s="869">
        <v>18</v>
      </c>
      <c r="L28" s="903"/>
      <c r="M28" s="904">
        <f t="shared" si="4"/>
        <v>45</v>
      </c>
      <c r="N28" s="905"/>
      <c r="O28" s="906"/>
      <c r="P28" s="874"/>
      <c r="Q28" s="907"/>
      <c r="R28" s="906"/>
      <c r="S28" s="874"/>
      <c r="T28" s="860"/>
      <c r="U28" s="906">
        <v>5</v>
      </c>
      <c r="V28" s="874"/>
      <c r="W28" s="907"/>
      <c r="X28" s="906"/>
      <c r="Y28" s="872"/>
      <c r="Z28" s="383"/>
      <c r="AA28" s="377"/>
      <c r="AB28" s="377"/>
      <c r="AC28" s="377"/>
      <c r="AD28" s="377"/>
      <c r="AE28" s="377"/>
      <c r="AF28" s="377"/>
      <c r="AG28" s="377"/>
      <c r="AH28" s="377"/>
      <c r="AI28" s="377"/>
      <c r="AJ28" s="377"/>
      <c r="AK28" s="377"/>
    </row>
    <row r="29" spans="1:37" s="10" customFormat="1" ht="48" customHeight="1">
      <c r="A29" s="876" t="s">
        <v>339</v>
      </c>
      <c r="B29" s="908" t="s">
        <v>406</v>
      </c>
      <c r="C29" s="194"/>
      <c r="D29" s="195">
        <v>9</v>
      </c>
      <c r="E29" s="194"/>
      <c r="F29" s="194"/>
      <c r="G29" s="909">
        <v>3</v>
      </c>
      <c r="H29" s="198">
        <f>G29*30</f>
        <v>90</v>
      </c>
      <c r="I29" s="198">
        <f t="shared" si="3"/>
        <v>36</v>
      </c>
      <c r="J29" s="198">
        <v>18</v>
      </c>
      <c r="K29" s="198">
        <v>18</v>
      </c>
      <c r="L29" s="198"/>
      <c r="M29" s="601">
        <f t="shared" si="4"/>
        <v>54</v>
      </c>
      <c r="N29" s="877"/>
      <c r="O29" s="191"/>
      <c r="P29" s="191"/>
      <c r="Q29" s="265"/>
      <c r="R29" s="191"/>
      <c r="S29" s="191"/>
      <c r="T29" s="265"/>
      <c r="U29" s="191"/>
      <c r="V29" s="191">
        <v>4</v>
      </c>
      <c r="W29" s="265"/>
      <c r="X29" s="191"/>
      <c r="Y29" s="191"/>
      <c r="Z29" s="383"/>
      <c r="AA29" s="377"/>
      <c r="AB29" s="377"/>
      <c r="AC29" s="377"/>
      <c r="AD29" s="377"/>
      <c r="AE29" s="377"/>
      <c r="AF29" s="377"/>
      <c r="AG29" s="377"/>
      <c r="AH29" s="377"/>
      <c r="AI29" s="377"/>
      <c r="AJ29" s="377"/>
      <c r="AK29" s="377"/>
    </row>
    <row r="30" ht="66.75" customHeight="1" thickBot="1"/>
    <row r="31" spans="1:25" ht="16.5" thickBot="1">
      <c r="A31" s="3172" t="s">
        <v>407</v>
      </c>
      <c r="B31" s="3173"/>
      <c r="C31" s="3173"/>
      <c r="D31" s="3173"/>
      <c r="E31" s="3173"/>
      <c r="F31" s="3173"/>
      <c r="G31" s="3173"/>
      <c r="H31" s="3173"/>
      <c r="I31" s="3173"/>
      <c r="J31" s="3173"/>
      <c r="K31" s="3173"/>
      <c r="L31" s="3173"/>
      <c r="M31" s="3173"/>
      <c r="N31" s="3173"/>
      <c r="O31" s="3173"/>
      <c r="P31" s="3173"/>
      <c r="Q31" s="3173"/>
      <c r="R31" s="3173"/>
      <c r="S31" s="3173"/>
      <c r="T31" s="3173"/>
      <c r="U31" s="3173"/>
      <c r="V31" s="3173"/>
      <c r="W31" s="3173"/>
      <c r="X31" s="3173"/>
      <c r="Y31" s="3174"/>
    </row>
    <row r="32" spans="1:25" ht="32.25" thickBot="1">
      <c r="A32" s="736" t="s">
        <v>341</v>
      </c>
      <c r="B32" s="209" t="s">
        <v>361</v>
      </c>
      <c r="C32" s="670"/>
      <c r="D32" s="671" t="s">
        <v>23</v>
      </c>
      <c r="E32" s="671"/>
      <c r="F32" s="910"/>
      <c r="G32" s="827">
        <v>3</v>
      </c>
      <c r="H32" s="848">
        <f>G32*30</f>
        <v>90</v>
      </c>
      <c r="I32" s="632">
        <f aca="true" t="shared" si="5" ref="I32:I39">J32+K32+L32</f>
        <v>45</v>
      </c>
      <c r="J32" s="633">
        <v>15</v>
      </c>
      <c r="K32" s="633"/>
      <c r="L32" s="633">
        <v>30</v>
      </c>
      <c r="M32" s="849">
        <f aca="true" t="shared" si="6" ref="M32:M39">H32-I32</f>
        <v>45</v>
      </c>
      <c r="N32" s="829">
        <v>3</v>
      </c>
      <c r="O32" s="850"/>
      <c r="P32" s="636"/>
      <c r="Q32" s="742"/>
      <c r="R32" s="633"/>
      <c r="S32" s="636"/>
      <c r="T32" s="742"/>
      <c r="U32" s="633"/>
      <c r="V32" s="636"/>
      <c r="W32" s="733"/>
      <c r="X32" s="182"/>
      <c r="Y32" s="183"/>
    </row>
    <row r="33" spans="1:25" ht="43.5" customHeight="1" thickBot="1">
      <c r="A33" s="475" t="s">
        <v>343</v>
      </c>
      <c r="B33" s="209" t="s">
        <v>408</v>
      </c>
      <c r="C33" s="658"/>
      <c r="D33" s="659" t="s">
        <v>47</v>
      </c>
      <c r="E33" s="659"/>
      <c r="F33" s="660"/>
      <c r="G33" s="847">
        <v>2</v>
      </c>
      <c r="H33" s="638">
        <f>G33*30</f>
        <v>60</v>
      </c>
      <c r="I33" s="484">
        <f t="shared" si="5"/>
        <v>30</v>
      </c>
      <c r="J33" s="658">
        <v>30</v>
      </c>
      <c r="K33" s="658"/>
      <c r="L33" s="658">
        <v>0</v>
      </c>
      <c r="M33" s="661">
        <f t="shared" si="6"/>
        <v>30</v>
      </c>
      <c r="N33" s="847"/>
      <c r="O33" s="662"/>
      <c r="P33" s="661"/>
      <c r="Q33" s="742">
        <v>2</v>
      </c>
      <c r="R33" s="658"/>
      <c r="S33" s="663"/>
      <c r="T33" s="242"/>
      <c r="U33" s="658"/>
      <c r="V33" s="663"/>
      <c r="W33" s="242"/>
      <c r="X33" s="658"/>
      <c r="Y33" s="664"/>
    </row>
    <row r="34" spans="1:25" ht="45" thickBot="1">
      <c r="A34" s="475" t="s">
        <v>347</v>
      </c>
      <c r="B34" s="911" t="s">
        <v>368</v>
      </c>
      <c r="C34" s="45">
        <v>5</v>
      </c>
      <c r="D34" s="13"/>
      <c r="E34" s="13"/>
      <c r="F34" s="70"/>
      <c r="G34" s="586">
        <v>1.5</v>
      </c>
      <c r="H34" s="839">
        <v>45</v>
      </c>
      <c r="I34" s="16">
        <f t="shared" si="5"/>
        <v>36</v>
      </c>
      <c r="J34" s="19">
        <v>18</v>
      </c>
      <c r="K34" s="13">
        <v>18</v>
      </c>
      <c r="L34" s="13"/>
      <c r="M34" s="20">
        <f t="shared" si="6"/>
        <v>9</v>
      </c>
      <c r="N34" s="301"/>
      <c r="O34" s="297"/>
      <c r="P34" s="170"/>
      <c r="Q34" s="242"/>
      <c r="R34" s="13">
        <v>4</v>
      </c>
      <c r="S34" s="46"/>
      <c r="T34" s="242"/>
      <c r="U34" s="13"/>
      <c r="V34" s="46"/>
      <c r="W34" s="242"/>
      <c r="X34" s="13"/>
      <c r="Y34" s="46"/>
    </row>
    <row r="35" spans="1:25" ht="48" thickBot="1">
      <c r="A35" s="475" t="s">
        <v>349</v>
      </c>
      <c r="B35" s="912" t="s">
        <v>370</v>
      </c>
      <c r="C35" s="678"/>
      <c r="D35" s="72" t="s">
        <v>399</v>
      </c>
      <c r="E35" s="679"/>
      <c r="F35" s="913"/>
      <c r="G35" s="587">
        <v>3</v>
      </c>
      <c r="H35" s="841">
        <f>G35*30</f>
        <v>90</v>
      </c>
      <c r="I35" s="86">
        <f t="shared" si="5"/>
        <v>45</v>
      </c>
      <c r="J35" s="914">
        <v>27</v>
      </c>
      <c r="K35" s="915">
        <v>18</v>
      </c>
      <c r="L35" s="915"/>
      <c r="M35" s="916">
        <f t="shared" si="6"/>
        <v>45</v>
      </c>
      <c r="N35" s="917"/>
      <c r="O35" s="918"/>
      <c r="P35" s="919"/>
      <c r="Q35" s="879"/>
      <c r="R35" s="844">
        <v>5</v>
      </c>
      <c r="S35" s="920"/>
      <c r="T35" s="921"/>
      <c r="U35" s="922"/>
      <c r="V35" s="922"/>
      <c r="W35" s="921"/>
      <c r="X35" s="922"/>
      <c r="Y35" s="922"/>
    </row>
    <row r="36" spans="1:25" ht="36" customHeight="1" thickBot="1">
      <c r="A36" s="482" t="s">
        <v>342</v>
      </c>
      <c r="B36" s="608" t="s">
        <v>363</v>
      </c>
      <c r="C36" s="627"/>
      <c r="D36" s="628" t="s">
        <v>51</v>
      </c>
      <c r="E36" s="779"/>
      <c r="F36" s="846"/>
      <c r="G36" s="847">
        <v>2</v>
      </c>
      <c r="H36" s="848">
        <f>G36*30</f>
        <v>60</v>
      </c>
      <c r="I36" s="632">
        <f t="shared" si="5"/>
        <v>27</v>
      </c>
      <c r="J36" s="633">
        <v>18</v>
      </c>
      <c r="K36" s="633"/>
      <c r="L36" s="633">
        <v>9</v>
      </c>
      <c r="M36" s="636">
        <f t="shared" si="6"/>
        <v>33</v>
      </c>
      <c r="N36" s="847"/>
      <c r="O36" s="850"/>
      <c r="P36" s="636"/>
      <c r="Q36" s="742"/>
      <c r="R36" s="633"/>
      <c r="S36" s="636">
        <v>3</v>
      </c>
      <c r="T36" s="742"/>
      <c r="U36" s="633"/>
      <c r="V36" s="697"/>
      <c r="W36" s="742"/>
      <c r="X36" s="633"/>
      <c r="Y36" s="697"/>
    </row>
    <row r="37" spans="1:37" s="10" customFormat="1" ht="42" customHeight="1" thickBot="1">
      <c r="A37" s="923" t="s">
        <v>278</v>
      </c>
      <c r="B37" s="924" t="s">
        <v>372</v>
      </c>
      <c r="C37" s="925"/>
      <c r="D37" s="926">
        <v>6</v>
      </c>
      <c r="E37" s="925"/>
      <c r="F37" s="927"/>
      <c r="G37" s="928">
        <v>3</v>
      </c>
      <c r="H37" s="929">
        <f>G37*30</f>
        <v>90</v>
      </c>
      <c r="I37" s="930">
        <f t="shared" si="5"/>
        <v>36</v>
      </c>
      <c r="J37" s="931">
        <v>18</v>
      </c>
      <c r="K37" s="931">
        <v>18</v>
      </c>
      <c r="L37" s="930"/>
      <c r="M37" s="932">
        <f t="shared" si="6"/>
        <v>54</v>
      </c>
      <c r="N37" s="933"/>
      <c r="O37" s="934"/>
      <c r="P37" s="935"/>
      <c r="Q37" s="936"/>
      <c r="R37" s="935"/>
      <c r="S37" s="935">
        <v>4</v>
      </c>
      <c r="T37" s="936"/>
      <c r="U37" s="935"/>
      <c r="V37" s="935"/>
      <c r="W37" s="936"/>
      <c r="X37" s="935"/>
      <c r="Y37" s="93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</row>
    <row r="38" spans="1:37" s="10" customFormat="1" ht="45" customHeight="1" thickBot="1">
      <c r="A38" s="467" t="s">
        <v>281</v>
      </c>
      <c r="B38" s="608" t="s">
        <v>409</v>
      </c>
      <c r="C38" s="210">
        <v>8</v>
      </c>
      <c r="D38" s="210"/>
      <c r="E38" s="215"/>
      <c r="F38" s="765"/>
      <c r="G38" s="781">
        <v>3</v>
      </c>
      <c r="H38" s="766">
        <f>G38*30</f>
        <v>90</v>
      </c>
      <c r="I38" s="216">
        <f t="shared" si="5"/>
        <v>45</v>
      </c>
      <c r="J38" s="216">
        <v>27</v>
      </c>
      <c r="K38" s="216">
        <v>18</v>
      </c>
      <c r="L38" s="793"/>
      <c r="M38" s="782">
        <f t="shared" si="6"/>
        <v>45</v>
      </c>
      <c r="N38" s="794"/>
      <c r="O38" s="213"/>
      <c r="P38" s="235"/>
      <c r="Q38" s="795"/>
      <c r="R38" s="213"/>
      <c r="S38" s="768"/>
      <c r="T38" s="796"/>
      <c r="U38" s="213">
        <v>5</v>
      </c>
      <c r="V38" s="235"/>
      <c r="W38" s="795"/>
      <c r="X38" s="213"/>
      <c r="Y38" s="235"/>
      <c r="Z38" s="383"/>
      <c r="AA38" s="377"/>
      <c r="AB38" s="377"/>
      <c r="AC38" s="377">
        <v>3</v>
      </c>
      <c r="AD38" s="377"/>
      <c r="AE38" s="377"/>
      <c r="AF38" s="377"/>
      <c r="AG38" s="377"/>
      <c r="AH38" s="377"/>
      <c r="AI38" s="377"/>
      <c r="AJ38" s="377"/>
      <c r="AK38" s="377"/>
    </row>
    <row r="39" spans="1:37" s="10" customFormat="1" ht="57" customHeight="1" thickBot="1">
      <c r="A39" s="938" t="s">
        <v>280</v>
      </c>
      <c r="B39" s="939" t="s">
        <v>410</v>
      </c>
      <c r="C39" s="940"/>
      <c r="D39" s="926">
        <v>7</v>
      </c>
      <c r="E39" s="925"/>
      <c r="F39" s="927"/>
      <c r="G39" s="894">
        <v>3</v>
      </c>
      <c r="H39" s="929">
        <f>G39*30</f>
        <v>90</v>
      </c>
      <c r="I39" s="930">
        <f t="shared" si="5"/>
        <v>30</v>
      </c>
      <c r="J39" s="930">
        <v>15</v>
      </c>
      <c r="K39" s="930">
        <v>15</v>
      </c>
      <c r="L39" s="930"/>
      <c r="M39" s="932">
        <f t="shared" si="6"/>
        <v>60</v>
      </c>
      <c r="N39" s="933"/>
      <c r="O39" s="934"/>
      <c r="P39" s="941"/>
      <c r="Q39" s="933"/>
      <c r="R39" s="934"/>
      <c r="S39" s="941"/>
      <c r="T39" s="933">
        <v>2</v>
      </c>
      <c r="U39" s="934"/>
      <c r="V39" s="941"/>
      <c r="W39" s="933"/>
      <c r="X39" s="934"/>
      <c r="Y39" s="93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</row>
    <row r="40" spans="1:37" s="10" customFormat="1" ht="42" customHeight="1" thickBot="1">
      <c r="A40" s="942"/>
      <c r="B40" s="943"/>
      <c r="C40" s="944"/>
      <c r="D40" s="945"/>
      <c r="E40" s="946"/>
      <c r="G40" s="947"/>
      <c r="H40" s="857"/>
      <c r="I40" s="381"/>
      <c r="J40" s="184"/>
      <c r="K40" s="184"/>
      <c r="L40" s="381"/>
      <c r="M40" s="948"/>
      <c r="N40" s="890"/>
      <c r="O40" s="377"/>
      <c r="P40" s="377"/>
      <c r="Q40" s="949"/>
      <c r="R40" s="377"/>
      <c r="S40" s="377"/>
      <c r="T40" s="949"/>
      <c r="U40" s="377"/>
      <c r="V40" s="377"/>
      <c r="W40" s="949"/>
      <c r="X40" s="377"/>
      <c r="Y40" s="950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</row>
    <row r="41" spans="1:25" ht="19.5" thickBot="1">
      <c r="A41" s="441"/>
      <c r="B41" s="951"/>
      <c r="C41" s="952"/>
      <c r="D41" s="669"/>
      <c r="E41" s="669"/>
      <c r="F41" s="665"/>
      <c r="G41" s="461"/>
      <c r="H41" s="645"/>
      <c r="I41" s="49"/>
      <c r="J41" s="44"/>
      <c r="K41" s="44"/>
      <c r="L41" s="44"/>
      <c r="M41" s="63"/>
      <c r="N41" s="847"/>
      <c r="O41" s="304"/>
      <c r="P41" s="212"/>
      <c r="Q41" s="244"/>
      <c r="R41" s="44"/>
      <c r="S41" s="63"/>
      <c r="T41" s="734"/>
      <c r="U41" s="44"/>
      <c r="V41" s="212"/>
      <c r="W41" s="734"/>
      <c r="X41" s="44"/>
      <c r="Y41" s="212"/>
    </row>
    <row r="42" spans="1:25" ht="16.5" thickBot="1">
      <c r="A42" s="3172" t="s">
        <v>411</v>
      </c>
      <c r="B42" s="3173"/>
      <c r="C42" s="3173"/>
      <c r="D42" s="3173"/>
      <c r="E42" s="3173"/>
      <c r="F42" s="3173"/>
      <c r="G42" s="3173"/>
      <c r="H42" s="3173"/>
      <c r="I42" s="3173"/>
      <c r="J42" s="3173"/>
      <c r="K42" s="3173"/>
      <c r="L42" s="3173"/>
      <c r="M42" s="3173"/>
      <c r="N42" s="3173"/>
      <c r="O42" s="3173"/>
      <c r="P42" s="3173"/>
      <c r="Q42" s="3173"/>
      <c r="R42" s="3173"/>
      <c r="S42" s="3173"/>
      <c r="T42" s="3173"/>
      <c r="U42" s="3173"/>
      <c r="V42" s="3173"/>
      <c r="W42" s="3173"/>
      <c r="X42" s="3173"/>
      <c r="Y42" s="3174"/>
    </row>
    <row r="43" spans="1:25" ht="16.5" thickBot="1">
      <c r="A43" s="3172" t="s">
        <v>412</v>
      </c>
      <c r="B43" s="3173"/>
      <c r="C43" s="3173"/>
      <c r="D43" s="3173"/>
      <c r="E43" s="3173"/>
      <c r="F43" s="3173"/>
      <c r="G43" s="3173"/>
      <c r="H43" s="3173"/>
      <c r="I43" s="3173"/>
      <c r="J43" s="3173"/>
      <c r="K43" s="3173"/>
      <c r="L43" s="3173"/>
      <c r="M43" s="3173"/>
      <c r="N43" s="3173"/>
      <c r="O43" s="3173"/>
      <c r="P43" s="3173"/>
      <c r="Q43" s="3173"/>
      <c r="R43" s="3173"/>
      <c r="S43" s="3173"/>
      <c r="T43" s="3173"/>
      <c r="U43" s="3173"/>
      <c r="V43" s="3173"/>
      <c r="W43" s="3173"/>
      <c r="X43" s="3173"/>
      <c r="Y43" s="3174"/>
    </row>
    <row r="44" spans="1:37" s="29" customFormat="1" ht="32.25" thickBot="1">
      <c r="A44" s="953" t="s">
        <v>283</v>
      </c>
      <c r="B44" s="187" t="s">
        <v>359</v>
      </c>
      <c r="C44" s="402"/>
      <c r="D44" s="401">
        <v>10</v>
      </c>
      <c r="E44" s="402"/>
      <c r="F44" s="954"/>
      <c r="G44" s="887">
        <v>3</v>
      </c>
      <c r="H44" s="888">
        <f>G44*30</f>
        <v>90</v>
      </c>
      <c r="I44" s="589">
        <f>J44+K44+L44</f>
        <v>30</v>
      </c>
      <c r="J44" s="589">
        <v>15</v>
      </c>
      <c r="K44" s="589"/>
      <c r="L44" s="589">
        <v>15</v>
      </c>
      <c r="M44" s="955">
        <f>H44-I44</f>
        <v>60</v>
      </c>
      <c r="N44" s="847"/>
      <c r="O44" s="891"/>
      <c r="P44" s="591"/>
      <c r="Q44" s="956"/>
      <c r="R44" s="190"/>
      <c r="S44" s="957"/>
      <c r="T44" s="648"/>
      <c r="U44" s="190"/>
      <c r="V44" s="591"/>
      <c r="W44" s="956">
        <v>2</v>
      </c>
      <c r="X44" s="190"/>
      <c r="Y44" s="591"/>
      <c r="Z44" s="383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</row>
    <row r="45" spans="1:25" ht="16.5" thickBot="1">
      <c r="A45" s="3172" t="s">
        <v>413</v>
      </c>
      <c r="B45" s="3173"/>
      <c r="C45" s="3173"/>
      <c r="D45" s="3173"/>
      <c r="E45" s="3173"/>
      <c r="F45" s="3173"/>
      <c r="G45" s="3173"/>
      <c r="H45" s="3173"/>
      <c r="I45" s="3173"/>
      <c r="J45" s="3173"/>
      <c r="K45" s="3173"/>
      <c r="L45" s="3173"/>
      <c r="M45" s="3173"/>
      <c r="N45" s="3173"/>
      <c r="O45" s="3173"/>
      <c r="P45" s="3173"/>
      <c r="Q45" s="3173"/>
      <c r="R45" s="3173"/>
      <c r="S45" s="3173"/>
      <c r="T45" s="3173"/>
      <c r="U45" s="3173"/>
      <c r="V45" s="3173"/>
      <c r="W45" s="3173"/>
      <c r="X45" s="3173"/>
      <c r="Y45" s="3174"/>
    </row>
    <row r="46" spans="1:37" s="29" customFormat="1" ht="32.25" thickBot="1">
      <c r="A46" s="958" t="s">
        <v>283</v>
      </c>
      <c r="B46" s="959" t="s">
        <v>359</v>
      </c>
      <c r="C46" s="960"/>
      <c r="D46" s="961">
        <v>10</v>
      </c>
      <c r="E46" s="960"/>
      <c r="F46" s="962"/>
      <c r="G46" s="887">
        <v>3</v>
      </c>
      <c r="H46" s="963">
        <f>G46*30</f>
        <v>90</v>
      </c>
      <c r="I46" s="964">
        <f>J46+K46+L46</f>
        <v>30</v>
      </c>
      <c r="J46" s="964">
        <v>15</v>
      </c>
      <c r="K46" s="964"/>
      <c r="L46" s="964">
        <v>15</v>
      </c>
      <c r="M46" s="965">
        <f>H46-I46</f>
        <v>60</v>
      </c>
      <c r="N46" s="847"/>
      <c r="O46" s="966"/>
      <c r="P46" s="967"/>
      <c r="Q46" s="968"/>
      <c r="R46" s="969"/>
      <c r="S46" s="970"/>
      <c r="T46" s="971"/>
      <c r="U46" s="969"/>
      <c r="V46" s="967"/>
      <c r="W46" s="968">
        <v>2</v>
      </c>
      <c r="X46" s="969"/>
      <c r="Y46" s="967"/>
      <c r="Z46" s="383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</row>
    <row r="48" spans="2:25" ht="21" thickBot="1">
      <c r="B48" s="972"/>
      <c r="C48" s="972"/>
      <c r="D48" s="972"/>
      <c r="E48" s="972"/>
      <c r="F48" s="973" t="s">
        <v>414</v>
      </c>
      <c r="G48" s="972"/>
      <c r="H48" s="972"/>
      <c r="I48" s="972"/>
      <c r="J48" s="972"/>
      <c r="K48" s="972"/>
      <c r="L48" s="972"/>
      <c r="M48" s="972"/>
      <c r="N48" s="972"/>
      <c r="O48" s="972"/>
      <c r="P48" s="972"/>
      <c r="Q48" s="972"/>
      <c r="R48" s="972"/>
      <c r="S48" s="972"/>
      <c r="T48" s="972"/>
      <c r="U48" s="972"/>
      <c r="V48" s="972"/>
      <c r="W48" s="972"/>
      <c r="X48" s="972"/>
      <c r="Y48" s="972"/>
    </row>
    <row r="49" spans="1:25" ht="16.5" thickBot="1">
      <c r="A49" s="3178" t="s">
        <v>376</v>
      </c>
      <c r="B49" s="3179"/>
      <c r="C49" s="3179"/>
      <c r="D49" s="3179"/>
      <c r="E49" s="3179"/>
      <c r="F49" s="3179"/>
      <c r="G49" s="3180"/>
      <c r="H49" s="3180"/>
      <c r="I49" s="3180"/>
      <c r="J49" s="3180"/>
      <c r="K49" s="3180"/>
      <c r="L49" s="3180"/>
      <c r="M49" s="3180"/>
      <c r="N49" s="3180"/>
      <c r="O49" s="3180"/>
      <c r="P49" s="3180"/>
      <c r="Q49" s="3180"/>
      <c r="R49" s="3180"/>
      <c r="S49" s="3180"/>
      <c r="T49" s="3180"/>
      <c r="U49" s="3180"/>
      <c r="V49" s="3180"/>
      <c r="W49" s="3180"/>
      <c r="X49" s="3180"/>
      <c r="Y49" s="3180"/>
    </row>
    <row r="50" spans="1:25" ht="29.25" thickBot="1">
      <c r="A50" s="475" t="s">
        <v>340</v>
      </c>
      <c r="B50" s="476" t="s">
        <v>362</v>
      </c>
      <c r="C50" s="687"/>
      <c r="D50" s="688" t="s">
        <v>23</v>
      </c>
      <c r="E50" s="688"/>
      <c r="F50" s="689"/>
      <c r="G50" s="744">
        <v>3</v>
      </c>
      <c r="H50" s="624">
        <f aca="true" t="shared" si="7" ref="H50:H57">G50*30</f>
        <v>90</v>
      </c>
      <c r="I50" s="625">
        <f>J50+K50+L50</f>
        <v>45</v>
      </c>
      <c r="J50" s="180">
        <v>15</v>
      </c>
      <c r="K50" s="180"/>
      <c r="L50" s="180">
        <v>30</v>
      </c>
      <c r="M50" s="626">
        <f>H50-I50</f>
        <v>45</v>
      </c>
      <c r="N50" s="743">
        <v>3</v>
      </c>
      <c r="O50" s="180"/>
      <c r="P50" s="613"/>
      <c r="Q50" s="732"/>
      <c r="R50" s="180"/>
      <c r="S50" s="613"/>
      <c r="T50" s="732"/>
      <c r="U50" s="180"/>
      <c r="V50" s="613"/>
      <c r="W50" s="732"/>
      <c r="X50" s="180"/>
      <c r="Y50" s="181"/>
    </row>
    <row r="51" spans="1:25" ht="32.25" thickBot="1">
      <c r="A51" s="736" t="s">
        <v>341</v>
      </c>
      <c r="B51" s="797" t="s">
        <v>361</v>
      </c>
      <c r="C51" s="670"/>
      <c r="D51" s="671" t="s">
        <v>321</v>
      </c>
      <c r="E51" s="671"/>
      <c r="F51" s="672"/>
      <c r="G51" s="673">
        <v>3</v>
      </c>
      <c r="H51" s="631">
        <f>G51*30</f>
        <v>90</v>
      </c>
      <c r="I51" s="632">
        <f>J51+K51+L51</f>
        <v>30</v>
      </c>
      <c r="J51" s="633">
        <v>15</v>
      </c>
      <c r="K51" s="633"/>
      <c r="L51" s="810">
        <v>15</v>
      </c>
      <c r="M51" s="634">
        <f>H51-I51</f>
        <v>60</v>
      </c>
      <c r="N51" s="811" t="s">
        <v>319</v>
      </c>
      <c r="O51" s="633"/>
      <c r="P51" s="636"/>
      <c r="Q51" s="742"/>
      <c r="R51" s="633"/>
      <c r="S51" s="636"/>
      <c r="T51" s="742"/>
      <c r="U51" s="633"/>
      <c r="V51" s="636"/>
      <c r="W51" s="733"/>
      <c r="X51" s="182"/>
      <c r="Y51" s="183"/>
    </row>
    <row r="52" spans="1:25" ht="31.5">
      <c r="A52" s="475" t="s">
        <v>239</v>
      </c>
      <c r="B52" s="776" t="s">
        <v>354</v>
      </c>
      <c r="C52" s="774"/>
      <c r="D52" s="688"/>
      <c r="E52" s="695"/>
      <c r="F52" s="696"/>
      <c r="G52" s="744">
        <v>5</v>
      </c>
      <c r="H52" s="624">
        <f>G52*30</f>
        <v>150</v>
      </c>
      <c r="I52" s="625">
        <f>J52+K52+L52</f>
        <v>70</v>
      </c>
      <c r="J52" s="180">
        <v>35</v>
      </c>
      <c r="K52" s="180">
        <v>35</v>
      </c>
      <c r="L52" s="180"/>
      <c r="M52" s="626">
        <f>H52-I52</f>
        <v>80</v>
      </c>
      <c r="N52" s="274"/>
      <c r="O52" s="180"/>
      <c r="P52" s="181"/>
      <c r="Q52" s="772"/>
      <c r="R52" s="180"/>
      <c r="S52" s="613"/>
      <c r="T52" s="732"/>
      <c r="U52" s="180"/>
      <c r="V52" s="181"/>
      <c r="W52" s="732"/>
      <c r="X52" s="180"/>
      <c r="Y52" s="181"/>
    </row>
    <row r="53" spans="1:25" ht="25.5">
      <c r="A53" s="442" t="s">
        <v>241</v>
      </c>
      <c r="B53" s="777" t="s">
        <v>138</v>
      </c>
      <c r="C53" s="775"/>
      <c r="D53" s="234" t="s">
        <v>53</v>
      </c>
      <c r="E53" s="234"/>
      <c r="F53" s="165"/>
      <c r="G53" s="461">
        <v>2.5</v>
      </c>
      <c r="H53" s="231">
        <f>G53*30</f>
        <v>75</v>
      </c>
      <c r="I53" s="16">
        <f>J53+K53+L53</f>
        <v>40</v>
      </c>
      <c r="J53" s="44">
        <v>20</v>
      </c>
      <c r="K53" s="44">
        <v>20</v>
      </c>
      <c r="L53" s="44"/>
      <c r="M53" s="46">
        <f>H53-I53</f>
        <v>35</v>
      </c>
      <c r="N53" s="275"/>
      <c r="O53" s="44"/>
      <c r="P53" s="212"/>
      <c r="Q53" s="244"/>
      <c r="R53" s="44"/>
      <c r="S53" s="63"/>
      <c r="T53" s="734"/>
      <c r="U53" s="44"/>
      <c r="V53" s="212">
        <v>4</v>
      </c>
      <c r="W53" s="272"/>
      <c r="X53" s="13"/>
      <c r="Y53" s="170"/>
    </row>
    <row r="54" spans="1:25" ht="26.25" thickBot="1">
      <c r="A54" s="482" t="s">
        <v>242</v>
      </c>
      <c r="B54" s="778" t="s">
        <v>138</v>
      </c>
      <c r="C54" s="769" t="s">
        <v>62</v>
      </c>
      <c r="D54" s="628"/>
      <c r="E54" s="628"/>
      <c r="F54" s="629"/>
      <c r="G54" s="630">
        <v>2.5</v>
      </c>
      <c r="H54" s="631">
        <f>G54*30</f>
        <v>75</v>
      </c>
      <c r="I54" s="632">
        <f>J54+K54+L54</f>
        <v>30</v>
      </c>
      <c r="J54" s="633">
        <v>15</v>
      </c>
      <c r="K54" s="633">
        <v>15</v>
      </c>
      <c r="L54" s="633"/>
      <c r="M54" s="634">
        <f>H54-I54</f>
        <v>45</v>
      </c>
      <c r="N54" s="635"/>
      <c r="O54" s="633"/>
      <c r="P54" s="697"/>
      <c r="Q54" s="773"/>
      <c r="R54" s="633"/>
      <c r="S54" s="636"/>
      <c r="T54" s="742"/>
      <c r="U54" s="633"/>
      <c r="V54" s="697"/>
      <c r="W54" s="733">
        <v>2</v>
      </c>
      <c r="X54" s="182"/>
      <c r="Y54" s="183"/>
    </row>
    <row r="55" spans="1:25" ht="28.5">
      <c r="A55" s="475" t="s">
        <v>241</v>
      </c>
      <c r="B55" s="701" t="s">
        <v>363</v>
      </c>
      <c r="C55" s="695"/>
      <c r="D55" s="688"/>
      <c r="E55" s="695"/>
      <c r="F55" s="696"/>
      <c r="G55" s="744">
        <v>5</v>
      </c>
      <c r="H55" s="624">
        <f t="shared" si="7"/>
        <v>150</v>
      </c>
      <c r="I55" s="625">
        <f aca="true" t="shared" si="8" ref="I55:I60">J55+K55+L55</f>
        <v>57</v>
      </c>
      <c r="J55" s="180">
        <f>SUM(J56:J57)</f>
        <v>33</v>
      </c>
      <c r="K55" s="180">
        <f>SUM(K56:K56)</f>
        <v>0</v>
      </c>
      <c r="L55" s="180">
        <f>SUM(L56:L57)</f>
        <v>24</v>
      </c>
      <c r="M55" s="626">
        <f aca="true" t="shared" si="9" ref="M55:M60">H55-I55</f>
        <v>93</v>
      </c>
      <c r="N55" s="274"/>
      <c r="O55" s="180"/>
      <c r="P55" s="613"/>
      <c r="Q55" s="732"/>
      <c r="R55" s="180"/>
      <c r="S55" s="613"/>
      <c r="T55" s="732"/>
      <c r="U55" s="180"/>
      <c r="V55" s="181"/>
      <c r="W55" s="732"/>
      <c r="X55" s="180"/>
      <c r="Y55" s="181"/>
    </row>
    <row r="56" spans="1:25" ht="19.5" thickBot="1">
      <c r="A56" s="482" t="s">
        <v>342</v>
      </c>
      <c r="B56" s="690" t="s">
        <v>333</v>
      </c>
      <c r="C56" s="627"/>
      <c r="D56" s="974" t="s">
        <v>51</v>
      </c>
      <c r="E56" s="779"/>
      <c r="F56" s="629"/>
      <c r="G56" s="630">
        <v>2</v>
      </c>
      <c r="H56" s="631">
        <f t="shared" si="7"/>
        <v>60</v>
      </c>
      <c r="I56" s="632">
        <f t="shared" si="8"/>
        <v>27</v>
      </c>
      <c r="J56" s="633">
        <v>18</v>
      </c>
      <c r="K56" s="633"/>
      <c r="L56" s="633">
        <v>9</v>
      </c>
      <c r="M56" s="634">
        <f t="shared" si="9"/>
        <v>33</v>
      </c>
      <c r="N56" s="635"/>
      <c r="O56" s="633"/>
      <c r="P56" s="636"/>
      <c r="Q56" s="742"/>
      <c r="R56" s="633"/>
      <c r="S56" s="636">
        <v>3</v>
      </c>
      <c r="T56" s="733"/>
      <c r="U56" s="633"/>
      <c r="V56" s="697"/>
      <c r="W56" s="733"/>
      <c r="X56" s="182"/>
      <c r="Y56" s="183"/>
    </row>
    <row r="57" spans="1:25" ht="19.5" thickBot="1">
      <c r="A57" s="482" t="s">
        <v>415</v>
      </c>
      <c r="B57" s="690" t="s">
        <v>333</v>
      </c>
      <c r="C57" s="627" t="s">
        <v>54</v>
      </c>
      <c r="D57" s="628"/>
      <c r="E57" s="779"/>
      <c r="F57" s="629"/>
      <c r="G57" s="630">
        <v>3</v>
      </c>
      <c r="H57" s="631">
        <f t="shared" si="7"/>
        <v>90</v>
      </c>
      <c r="I57" s="632">
        <f t="shared" si="8"/>
        <v>30</v>
      </c>
      <c r="J57" s="633">
        <v>15</v>
      </c>
      <c r="K57" s="633"/>
      <c r="L57" s="633">
        <v>15</v>
      </c>
      <c r="M57" s="634">
        <f t="shared" si="9"/>
        <v>60</v>
      </c>
      <c r="N57" s="635"/>
      <c r="O57" s="633"/>
      <c r="P57" s="636"/>
      <c r="Q57" s="742"/>
      <c r="R57" s="633"/>
      <c r="S57" s="636"/>
      <c r="T57" s="733">
        <v>2</v>
      </c>
      <c r="U57" s="633"/>
      <c r="V57" s="697"/>
      <c r="W57" s="733"/>
      <c r="X57" s="182"/>
      <c r="Y57" s="183"/>
    </row>
    <row r="58" spans="1:25" ht="48" thickBot="1">
      <c r="A58" s="441" t="s">
        <v>242</v>
      </c>
      <c r="B58" s="723" t="s">
        <v>364</v>
      </c>
      <c r="C58" s="668"/>
      <c r="D58" s="669" t="s">
        <v>323</v>
      </c>
      <c r="E58" s="669"/>
      <c r="F58" s="665"/>
      <c r="G58" s="461">
        <v>2</v>
      </c>
      <c r="H58" s="645">
        <v>60</v>
      </c>
      <c r="I58" s="49">
        <f t="shared" si="8"/>
        <v>27</v>
      </c>
      <c r="J58" s="44">
        <v>18</v>
      </c>
      <c r="K58" s="44"/>
      <c r="L58" s="44">
        <v>9</v>
      </c>
      <c r="M58" s="58">
        <f t="shared" si="9"/>
        <v>33</v>
      </c>
      <c r="N58" s="275"/>
      <c r="O58" s="44"/>
      <c r="P58" s="63"/>
      <c r="Q58" s="734"/>
      <c r="R58" s="44"/>
      <c r="S58" s="63" t="s">
        <v>322</v>
      </c>
      <c r="T58" s="734"/>
      <c r="U58" s="44"/>
      <c r="V58" s="63"/>
      <c r="W58" s="734"/>
      <c r="X58" s="44"/>
      <c r="Y58" s="212"/>
    </row>
    <row r="59" spans="1:25" ht="63.75" thickBot="1">
      <c r="A59" s="475" t="s">
        <v>344</v>
      </c>
      <c r="B59" s="650" t="s">
        <v>365</v>
      </c>
      <c r="C59" s="651"/>
      <c r="D59" s="652" t="s">
        <v>47</v>
      </c>
      <c r="E59" s="652"/>
      <c r="F59" s="637"/>
      <c r="G59" s="604">
        <v>2</v>
      </c>
      <c r="H59" s="638">
        <f>G59*30</f>
        <v>60</v>
      </c>
      <c r="I59" s="653">
        <f t="shared" si="8"/>
        <v>30</v>
      </c>
      <c r="J59" s="651"/>
      <c r="K59" s="651"/>
      <c r="L59" s="651">
        <v>30</v>
      </c>
      <c r="M59" s="654">
        <f t="shared" si="9"/>
        <v>30</v>
      </c>
      <c r="N59" s="274"/>
      <c r="O59" s="655"/>
      <c r="P59" s="654"/>
      <c r="Q59" s="732">
        <v>2</v>
      </c>
      <c r="R59" s="651"/>
      <c r="S59" s="656"/>
      <c r="T59" s="242"/>
      <c r="U59" s="651"/>
      <c r="V59" s="656"/>
      <c r="W59" s="242"/>
      <c r="X59" s="651"/>
      <c r="Y59" s="657"/>
    </row>
    <row r="60" spans="1:25" ht="45" thickBot="1">
      <c r="A60" s="475" t="s">
        <v>343</v>
      </c>
      <c r="B60" s="820" t="s">
        <v>389</v>
      </c>
      <c r="C60" s="658"/>
      <c r="D60" s="821" t="s">
        <v>388</v>
      </c>
      <c r="E60" s="659"/>
      <c r="F60" s="660"/>
      <c r="G60" s="630">
        <v>2</v>
      </c>
      <c r="H60" s="638">
        <f>G60*30</f>
        <v>60</v>
      </c>
      <c r="I60" s="484">
        <f t="shared" si="8"/>
        <v>30</v>
      </c>
      <c r="J60" s="658"/>
      <c r="K60" s="658"/>
      <c r="L60" s="812">
        <v>30</v>
      </c>
      <c r="M60" s="661">
        <f t="shared" si="9"/>
        <v>30</v>
      </c>
      <c r="N60" s="635"/>
      <c r="O60" s="662"/>
      <c r="P60" s="819" t="s">
        <v>390</v>
      </c>
      <c r="Q60" s="742" t="s">
        <v>319</v>
      </c>
      <c r="R60" s="658"/>
      <c r="S60" s="663"/>
      <c r="T60" s="242"/>
      <c r="U60" s="658"/>
      <c r="V60" s="663"/>
      <c r="W60" s="242"/>
      <c r="X60" s="658"/>
      <c r="Y60" s="664"/>
    </row>
    <row r="61" spans="1:25" ht="32.25" thickBot="1">
      <c r="A61" s="475" t="s">
        <v>345</v>
      </c>
      <c r="B61" s="166" t="s">
        <v>87</v>
      </c>
      <c r="C61" s="45"/>
      <c r="D61" s="13"/>
      <c r="E61" s="13"/>
      <c r="F61" s="56"/>
      <c r="G61" s="345">
        <v>4.5</v>
      </c>
      <c r="H61" s="409">
        <f>G61*30</f>
        <v>135</v>
      </c>
      <c r="I61" s="95">
        <f>I62+I63</f>
        <v>81</v>
      </c>
      <c r="J61" s="95">
        <f>J62+J63</f>
        <v>48</v>
      </c>
      <c r="K61" s="95">
        <f>K62+K63</f>
        <v>33</v>
      </c>
      <c r="L61" s="95"/>
      <c r="M61" s="96">
        <f>M62+M63</f>
        <v>54</v>
      </c>
      <c r="N61" s="272"/>
      <c r="O61" s="13"/>
      <c r="P61" s="170"/>
      <c r="Q61" s="242"/>
      <c r="R61" s="13"/>
      <c r="S61" s="46"/>
      <c r="T61" s="242"/>
      <c r="U61" s="13"/>
      <c r="V61" s="46"/>
      <c r="W61" s="242"/>
      <c r="X61" s="13"/>
      <c r="Y61" s="46"/>
    </row>
    <row r="62" spans="1:25" ht="45" thickBot="1">
      <c r="A62" s="475" t="s">
        <v>344</v>
      </c>
      <c r="B62" s="292" t="s">
        <v>366</v>
      </c>
      <c r="C62" s="45"/>
      <c r="D62" s="13">
        <v>4</v>
      </c>
      <c r="E62" s="13"/>
      <c r="F62" s="56"/>
      <c r="G62" s="336">
        <v>2.5</v>
      </c>
      <c r="H62" s="409">
        <f>G62*30</f>
        <v>75</v>
      </c>
      <c r="I62" s="16">
        <f>J62+K62+L62</f>
        <v>45</v>
      </c>
      <c r="J62" s="19">
        <v>30</v>
      </c>
      <c r="K62" s="13">
        <v>15</v>
      </c>
      <c r="L62" s="13"/>
      <c r="M62" s="46">
        <f>H62-I62</f>
        <v>30</v>
      </c>
      <c r="N62" s="272"/>
      <c r="O62" s="13"/>
      <c r="P62" s="170"/>
      <c r="Q62" s="242">
        <v>3</v>
      </c>
      <c r="R62" s="13"/>
      <c r="S62" s="46"/>
      <c r="T62" s="242"/>
      <c r="U62" s="13"/>
      <c r="V62" s="46"/>
      <c r="W62" s="242"/>
      <c r="X62" s="13"/>
      <c r="Y62" s="46"/>
    </row>
    <row r="63" spans="1:25" ht="45" thickBot="1">
      <c r="A63" s="475" t="s">
        <v>346</v>
      </c>
      <c r="B63" s="292" t="s">
        <v>367</v>
      </c>
      <c r="C63" s="45">
        <v>5</v>
      </c>
      <c r="D63" s="13"/>
      <c r="E63" s="13"/>
      <c r="F63" s="56"/>
      <c r="G63" s="336">
        <v>2</v>
      </c>
      <c r="H63" s="409">
        <f>G63*30</f>
        <v>60</v>
      </c>
      <c r="I63" s="16">
        <f>J63+K63+L63</f>
        <v>36</v>
      </c>
      <c r="J63" s="19">
        <v>18</v>
      </c>
      <c r="K63" s="13">
        <v>18</v>
      </c>
      <c r="L63" s="13"/>
      <c r="M63" s="46">
        <f>H63-I63</f>
        <v>24</v>
      </c>
      <c r="N63" s="272"/>
      <c r="O63" s="13"/>
      <c r="P63" s="170"/>
      <c r="Q63" s="242"/>
      <c r="R63" s="13">
        <v>4</v>
      </c>
      <c r="S63" s="46"/>
      <c r="T63" s="242"/>
      <c r="U63" s="13"/>
      <c r="V63" s="46"/>
      <c r="W63" s="242"/>
      <c r="X63" s="13"/>
      <c r="Y63" s="46"/>
    </row>
    <row r="64" spans="1:25" ht="45" thickBot="1">
      <c r="A64" s="475" t="s">
        <v>347</v>
      </c>
      <c r="B64" s="722" t="s">
        <v>368</v>
      </c>
      <c r="C64" s="45"/>
      <c r="D64" s="813" t="s">
        <v>320</v>
      </c>
      <c r="E64" s="13"/>
      <c r="F64" s="56"/>
      <c r="G64" s="336" t="s">
        <v>319</v>
      </c>
      <c r="H64" s="409">
        <v>60</v>
      </c>
      <c r="I64" s="16">
        <f>J64+K64+L64</f>
        <v>30</v>
      </c>
      <c r="J64" s="822">
        <v>15</v>
      </c>
      <c r="K64" s="814">
        <v>15</v>
      </c>
      <c r="L64" s="13"/>
      <c r="M64" s="46">
        <f>H64-I64</f>
        <v>30</v>
      </c>
      <c r="N64" s="272"/>
      <c r="O64" s="13"/>
      <c r="P64" s="170"/>
      <c r="Q64" s="823" t="s">
        <v>391</v>
      </c>
      <c r="R64" s="13"/>
      <c r="S64" s="46"/>
      <c r="T64" s="242"/>
      <c r="U64" s="13"/>
      <c r="V64" s="46"/>
      <c r="W64" s="242"/>
      <c r="X64" s="13"/>
      <c r="Y64" s="46"/>
    </row>
    <row r="65" spans="1:25" ht="29.25" thickBot="1">
      <c r="A65" s="475" t="s">
        <v>348</v>
      </c>
      <c r="B65" s="166" t="s">
        <v>369</v>
      </c>
      <c r="C65" s="77"/>
      <c r="D65" s="815" t="s">
        <v>47</v>
      </c>
      <c r="E65" s="89"/>
      <c r="F65" s="128"/>
      <c r="G65" s="345">
        <v>3</v>
      </c>
      <c r="H65" s="440">
        <f>G65*30</f>
        <v>90</v>
      </c>
      <c r="I65" s="22">
        <f>J65+K65+L65</f>
        <v>45</v>
      </c>
      <c r="J65" s="817">
        <v>30</v>
      </c>
      <c r="K65" s="818">
        <v>15</v>
      </c>
      <c r="L65" s="164"/>
      <c r="M65" s="85">
        <f>H65-I65</f>
        <v>45</v>
      </c>
      <c r="N65" s="271"/>
      <c r="O65" s="23"/>
      <c r="P65" s="171"/>
      <c r="Q65" s="816">
        <v>3</v>
      </c>
      <c r="R65" s="23"/>
      <c r="S65" s="60"/>
      <c r="T65" s="243"/>
      <c r="U65" s="676"/>
      <c r="V65" s="677"/>
      <c r="W65" s="243"/>
      <c r="X65" s="676"/>
      <c r="Y65" s="677"/>
    </row>
    <row r="66" spans="1:25" ht="48" thickBot="1">
      <c r="A66" s="475" t="s">
        <v>349</v>
      </c>
      <c r="B66" s="674" t="s">
        <v>370</v>
      </c>
      <c r="C66" s="678"/>
      <c r="D66" s="72" t="s">
        <v>324</v>
      </c>
      <c r="E66" s="679"/>
      <c r="F66" s="680"/>
      <c r="G66" s="345">
        <v>3</v>
      </c>
      <c r="H66" s="440">
        <f>G66*30</f>
        <v>90</v>
      </c>
      <c r="I66" s="86">
        <f>J66+K66+L66</f>
        <v>45</v>
      </c>
      <c r="J66" s="681">
        <v>27</v>
      </c>
      <c r="K66" s="682">
        <v>18</v>
      </c>
      <c r="L66" s="682"/>
      <c r="M66" s="683">
        <f>H66-I66</f>
        <v>45</v>
      </c>
      <c r="N66" s="684"/>
      <c r="O66" s="676"/>
      <c r="P66" s="685"/>
      <c r="Q66" s="243"/>
      <c r="R66" s="676" t="s">
        <v>324</v>
      </c>
      <c r="S66" s="675"/>
      <c r="T66" s="603"/>
      <c r="U66" s="590"/>
      <c r="V66" s="590"/>
      <c r="W66" s="603"/>
      <c r="X66" s="590"/>
      <c r="Y66" s="590"/>
    </row>
    <row r="67" spans="1:25" ht="16.5" thickBot="1">
      <c r="A67" s="3181" t="s">
        <v>223</v>
      </c>
      <c r="B67" s="3182"/>
      <c r="C67" s="3182"/>
      <c r="D67" s="3182"/>
      <c r="E67" s="3182"/>
      <c r="F67" s="3183"/>
      <c r="G67" s="666">
        <f aca="true" t="shared" si="10" ref="G67:M67">SUMIF($B$129:$B$145,"=*_*",G50:G66)</f>
        <v>0</v>
      </c>
      <c r="H67" s="724">
        <f t="shared" si="10"/>
        <v>0</v>
      </c>
      <c r="I67" s="724">
        <f t="shared" si="10"/>
        <v>0</v>
      </c>
      <c r="J67" s="724">
        <f t="shared" si="10"/>
        <v>0</v>
      </c>
      <c r="K67" s="724">
        <f t="shared" si="10"/>
        <v>0</v>
      </c>
      <c r="L67" s="724">
        <f t="shared" si="10"/>
        <v>0</v>
      </c>
      <c r="M67" s="724">
        <f t="shared" si="10"/>
        <v>0</v>
      </c>
      <c r="N67" s="431">
        <f aca="true" t="shared" si="11" ref="N67:Y67">SUM(N50:N66)</f>
        <v>3</v>
      </c>
      <c r="O67" s="431">
        <f t="shared" si="11"/>
        <v>0</v>
      </c>
      <c r="P67" s="431">
        <f t="shared" si="11"/>
        <v>0</v>
      </c>
      <c r="Q67" s="431">
        <f t="shared" si="11"/>
        <v>8</v>
      </c>
      <c r="R67" s="431">
        <f t="shared" si="11"/>
        <v>4</v>
      </c>
      <c r="S67" s="431">
        <f t="shared" si="11"/>
        <v>3</v>
      </c>
      <c r="T67" s="431">
        <f t="shared" si="11"/>
        <v>2</v>
      </c>
      <c r="U67" s="431">
        <f t="shared" si="11"/>
        <v>0</v>
      </c>
      <c r="V67" s="431">
        <f t="shared" si="11"/>
        <v>4</v>
      </c>
      <c r="W67" s="431">
        <f t="shared" si="11"/>
        <v>2</v>
      </c>
      <c r="X67" s="431">
        <f t="shared" si="11"/>
        <v>0</v>
      </c>
      <c r="Y67" s="431">
        <f t="shared" si="11"/>
        <v>0</v>
      </c>
    </row>
    <row r="68" spans="1:25" ht="16.5" thickBot="1">
      <c r="A68" s="3184" t="s">
        <v>375</v>
      </c>
      <c r="B68" s="3185"/>
      <c r="C68" s="3185"/>
      <c r="D68" s="3185"/>
      <c r="E68" s="3185"/>
      <c r="F68" s="3185"/>
      <c r="G68" s="3185"/>
      <c r="H68" s="3185"/>
      <c r="I68" s="3185"/>
      <c r="J68" s="3185"/>
      <c r="K68" s="3185"/>
      <c r="L68" s="3185"/>
      <c r="M68" s="3185"/>
      <c r="N68" s="3185"/>
      <c r="O68" s="3185"/>
      <c r="P68" s="3185"/>
      <c r="Q68" s="3185"/>
      <c r="R68" s="3185"/>
      <c r="S68" s="3185"/>
      <c r="T68" s="3185"/>
      <c r="U68" s="3185"/>
      <c r="V68" s="3185"/>
      <c r="W68" s="3185"/>
      <c r="X68" s="3185"/>
      <c r="Y68" s="3185"/>
    </row>
    <row r="69" spans="1:25" ht="16.5" thickBot="1">
      <c r="A69" s="467" t="s">
        <v>274</v>
      </c>
      <c r="B69" s="399" t="s">
        <v>305</v>
      </c>
      <c r="C69" s="400"/>
      <c r="D69" s="401">
        <v>6</v>
      </c>
      <c r="E69" s="402"/>
      <c r="F69" s="403"/>
      <c r="G69" s="463">
        <v>3</v>
      </c>
      <c r="H69" s="196">
        <f>G69*30</f>
        <v>90</v>
      </c>
      <c r="I69" s="106">
        <f>J69+K69+L69</f>
        <v>36</v>
      </c>
      <c r="J69" s="106">
        <v>18</v>
      </c>
      <c r="K69" s="106">
        <v>18</v>
      </c>
      <c r="L69" s="106"/>
      <c r="M69" s="200">
        <f>H69-I69</f>
        <v>54</v>
      </c>
      <c r="N69" s="277"/>
      <c r="O69" s="137"/>
      <c r="P69" s="203"/>
      <c r="Q69" s="404"/>
      <c r="R69" s="193"/>
      <c r="S69" s="405">
        <v>4</v>
      </c>
      <c r="T69" s="284"/>
      <c r="U69" s="106"/>
      <c r="V69" s="205"/>
      <c r="W69" s="286"/>
      <c r="X69" s="106"/>
      <c r="Y69" s="203"/>
    </row>
    <row r="70" spans="1:25" ht="16.5" thickBot="1">
      <c r="A70" s="467" t="s">
        <v>275</v>
      </c>
      <c r="B70" s="189" t="s">
        <v>306</v>
      </c>
      <c r="C70" s="225"/>
      <c r="D70" s="195">
        <v>7</v>
      </c>
      <c r="E70" s="194"/>
      <c r="F70" s="226"/>
      <c r="G70" s="464">
        <v>3</v>
      </c>
      <c r="H70" s="196">
        <f>G70*30</f>
        <v>90</v>
      </c>
      <c r="I70" s="184">
        <f>J70+K70+L70</f>
        <v>30</v>
      </c>
      <c r="J70" s="184">
        <v>15</v>
      </c>
      <c r="K70" s="184">
        <v>15</v>
      </c>
      <c r="L70" s="184"/>
      <c r="M70" s="201">
        <f>H70-I70</f>
        <v>60</v>
      </c>
      <c r="N70" s="277"/>
      <c r="O70" s="137"/>
      <c r="P70" s="203"/>
      <c r="Q70" s="245"/>
      <c r="R70" s="137"/>
      <c r="S70" s="205"/>
      <c r="T70" s="284">
        <v>2</v>
      </c>
      <c r="U70" s="106"/>
      <c r="V70" s="205"/>
      <c r="W70" s="286"/>
      <c r="X70" s="106"/>
      <c r="Y70" s="203"/>
    </row>
    <row r="71" spans="1:25" ht="16.5" thickBot="1">
      <c r="A71" s="467" t="s">
        <v>276</v>
      </c>
      <c r="B71" s="189" t="s">
        <v>307</v>
      </c>
      <c r="C71" s="218">
        <v>8</v>
      </c>
      <c r="D71" s="195"/>
      <c r="E71" s="194"/>
      <c r="F71" s="226"/>
      <c r="G71" s="464">
        <v>3</v>
      </c>
      <c r="H71" s="196">
        <f>G71*30</f>
        <v>90</v>
      </c>
      <c r="I71" s="198">
        <f>J71+K71+L71</f>
        <v>45</v>
      </c>
      <c r="J71" s="198">
        <v>27</v>
      </c>
      <c r="K71" s="198">
        <v>18</v>
      </c>
      <c r="L71" s="199"/>
      <c r="M71" s="202">
        <f>H71-I71</f>
        <v>45</v>
      </c>
      <c r="N71" s="278"/>
      <c r="O71" s="192"/>
      <c r="P71" s="204"/>
      <c r="Q71" s="276"/>
      <c r="R71" s="192"/>
      <c r="S71" s="206"/>
      <c r="T71" s="285"/>
      <c r="U71" s="115">
        <v>5</v>
      </c>
      <c r="V71" s="206"/>
      <c r="W71" s="287"/>
      <c r="X71" s="115"/>
      <c r="Y71" s="204"/>
    </row>
    <row r="72" spans="1:25" ht="16.5" thickBot="1">
      <c r="A72" s="467" t="s">
        <v>272</v>
      </c>
      <c r="B72" s="189" t="s">
        <v>308</v>
      </c>
      <c r="C72" s="225"/>
      <c r="D72" s="195">
        <v>9</v>
      </c>
      <c r="E72" s="194"/>
      <c r="F72" s="226"/>
      <c r="G72" s="464">
        <v>3</v>
      </c>
      <c r="H72" s="196">
        <f>G72*30</f>
        <v>90</v>
      </c>
      <c r="I72" s="198">
        <f>J72+K72+L72</f>
        <v>36</v>
      </c>
      <c r="J72" s="198">
        <v>18</v>
      </c>
      <c r="K72" s="198">
        <v>18</v>
      </c>
      <c r="L72" s="198"/>
      <c r="M72" s="202">
        <f>H72-I72</f>
        <v>54</v>
      </c>
      <c r="N72" s="277"/>
      <c r="O72" s="137"/>
      <c r="P72" s="203"/>
      <c r="Q72" s="245"/>
      <c r="R72" s="137"/>
      <c r="S72" s="205"/>
      <c r="T72" s="284"/>
      <c r="U72" s="106"/>
      <c r="V72" s="205">
        <v>4</v>
      </c>
      <c r="W72" s="286"/>
      <c r="X72" s="106"/>
      <c r="Y72" s="203"/>
    </row>
    <row r="73" spans="1:25" ht="16.5" thickBot="1">
      <c r="A73" s="467" t="s">
        <v>273</v>
      </c>
      <c r="B73" s="214" t="s">
        <v>309</v>
      </c>
      <c r="C73" s="702">
        <v>10</v>
      </c>
      <c r="D73" s="211"/>
      <c r="E73" s="217"/>
      <c r="F73" s="227"/>
      <c r="G73" s="465">
        <v>3</v>
      </c>
      <c r="H73" s="614">
        <f>G73*30</f>
        <v>90</v>
      </c>
      <c r="I73" s="184">
        <f>J73+K73+L73</f>
        <v>30</v>
      </c>
      <c r="J73" s="184">
        <v>15</v>
      </c>
      <c r="K73" s="184"/>
      <c r="L73" s="197">
        <v>15</v>
      </c>
      <c r="M73" s="201">
        <f>H73-I73</f>
        <v>60</v>
      </c>
      <c r="N73" s="615"/>
      <c r="O73" s="616"/>
      <c r="P73" s="617"/>
      <c r="Q73" s="618"/>
      <c r="R73" s="616"/>
      <c r="S73" s="619"/>
      <c r="T73" s="620"/>
      <c r="U73" s="105"/>
      <c r="V73" s="619"/>
      <c r="W73" s="621">
        <v>2</v>
      </c>
      <c r="X73" s="105"/>
      <c r="Y73" s="617"/>
    </row>
    <row r="74" spans="1:25" ht="16.5" thickBot="1">
      <c r="A74" s="3186" t="s">
        <v>284</v>
      </c>
      <c r="B74" s="3187"/>
      <c r="C74" s="597"/>
      <c r="D74" s="598"/>
      <c r="E74" s="598"/>
      <c r="F74" s="599"/>
      <c r="G74" s="622">
        <f>SUM(G69:G73)</f>
        <v>15</v>
      </c>
      <c r="H74" s="623">
        <f aca="true" t="shared" si="12" ref="H74:M74">SUM(H69:H73)</f>
        <v>450</v>
      </c>
      <c r="I74" s="431">
        <f t="shared" si="12"/>
        <v>177</v>
      </c>
      <c r="J74" s="431">
        <f t="shared" si="12"/>
        <v>93</v>
      </c>
      <c r="K74" s="431">
        <f t="shared" si="12"/>
        <v>69</v>
      </c>
      <c r="L74" s="431">
        <f t="shared" si="12"/>
        <v>15</v>
      </c>
      <c r="M74" s="432">
        <f t="shared" si="12"/>
        <v>273</v>
      </c>
      <c r="N74" s="431">
        <f>SUM(N69:N73)</f>
        <v>0</v>
      </c>
      <c r="O74" s="431">
        <f aca="true" t="shared" si="13" ref="O74:T74">SUM(O69:O73)</f>
        <v>0</v>
      </c>
      <c r="P74" s="431">
        <f t="shared" si="13"/>
        <v>0</v>
      </c>
      <c r="Q74" s="431">
        <f t="shared" si="13"/>
        <v>0</v>
      </c>
      <c r="R74" s="431">
        <f t="shared" si="13"/>
        <v>0</v>
      </c>
      <c r="S74" s="431">
        <f t="shared" si="13"/>
        <v>4</v>
      </c>
      <c r="T74" s="431">
        <f t="shared" si="13"/>
        <v>2</v>
      </c>
      <c r="U74" s="431">
        <f>SUM(U69:U73)</f>
        <v>5</v>
      </c>
      <c r="V74" s="431">
        <f>SUM(V69:V73)</f>
        <v>4</v>
      </c>
      <c r="W74" s="431">
        <f>SUM(W69:W73)</f>
        <v>2</v>
      </c>
      <c r="X74" s="431">
        <f>SUM(X69:X73)</f>
        <v>0</v>
      </c>
      <c r="Y74" s="432">
        <f>SUM(Y69:Y73)</f>
        <v>0</v>
      </c>
    </row>
    <row r="75" spans="1:25" ht="63.75" thickBot="1">
      <c r="A75" s="602" t="s">
        <v>277</v>
      </c>
      <c r="B75" s="208" t="s">
        <v>371</v>
      </c>
      <c r="C75" s="215"/>
      <c r="D75" s="210">
        <v>6</v>
      </c>
      <c r="E75" s="215"/>
      <c r="F75" s="215"/>
      <c r="G75" s="605">
        <v>3</v>
      </c>
      <c r="H75" s="589">
        <f aca="true" t="shared" si="14" ref="H75:H83">G75*30</f>
        <v>90</v>
      </c>
      <c r="I75" s="589">
        <f>J75+K75+L75</f>
        <v>36</v>
      </c>
      <c r="J75" s="106">
        <v>18</v>
      </c>
      <c r="K75" s="106">
        <v>18</v>
      </c>
      <c r="L75" s="589"/>
      <c r="M75" s="606">
        <f>H75-I75</f>
        <v>54</v>
      </c>
      <c r="N75" s="607"/>
      <c r="O75" s="190"/>
      <c r="P75" s="190"/>
      <c r="Q75" s="607"/>
      <c r="R75" s="190"/>
      <c r="S75" s="190">
        <v>4</v>
      </c>
      <c r="T75" s="607"/>
      <c r="U75" s="190"/>
      <c r="V75" s="190"/>
      <c r="W75" s="607"/>
      <c r="X75" s="190"/>
      <c r="Y75" s="591"/>
    </row>
    <row r="76" spans="1:25" ht="48" thickBot="1">
      <c r="A76" s="602" t="s">
        <v>278</v>
      </c>
      <c r="B76" s="698" t="s">
        <v>416</v>
      </c>
      <c r="C76" s="402"/>
      <c r="D76" s="195">
        <v>9</v>
      </c>
      <c r="E76" s="194"/>
      <c r="F76" s="194"/>
      <c r="G76" s="600">
        <v>3</v>
      </c>
      <c r="H76" s="198">
        <f t="shared" si="14"/>
        <v>90</v>
      </c>
      <c r="I76" s="198">
        <f>J76+K76+L76</f>
        <v>36</v>
      </c>
      <c r="J76" s="106">
        <v>18</v>
      </c>
      <c r="K76" s="106">
        <v>18</v>
      </c>
      <c r="L76" s="198"/>
      <c r="M76" s="601">
        <f>H76-I76</f>
        <v>54</v>
      </c>
      <c r="N76" s="265"/>
      <c r="O76" s="191"/>
      <c r="P76" s="191"/>
      <c r="Q76" s="265"/>
      <c r="R76" s="191"/>
      <c r="S76" s="191"/>
      <c r="T76" s="607"/>
      <c r="U76" s="190"/>
      <c r="V76" s="190">
        <v>4</v>
      </c>
      <c r="W76" s="607"/>
      <c r="X76" s="190"/>
      <c r="Y76" s="591"/>
    </row>
    <row r="77" spans="1:25" ht="48" thickBot="1">
      <c r="A77" s="467" t="s">
        <v>279</v>
      </c>
      <c r="B77" s="208" t="s">
        <v>355</v>
      </c>
      <c r="C77" s="215"/>
      <c r="D77" s="210">
        <v>7</v>
      </c>
      <c r="E77" s="215"/>
      <c r="F77" s="765"/>
      <c r="G77" s="781">
        <v>3</v>
      </c>
      <c r="H77" s="766">
        <f t="shared" si="14"/>
        <v>90</v>
      </c>
      <c r="I77" s="216">
        <f aca="true" t="shared" si="15" ref="I77:I83">J77+K77+L77</f>
        <v>30</v>
      </c>
      <c r="J77" s="216">
        <v>15</v>
      </c>
      <c r="K77" s="216">
        <v>15</v>
      </c>
      <c r="L77" s="216"/>
      <c r="M77" s="782">
        <f aca="true" t="shared" si="16" ref="M77:M83">H77-I77</f>
        <v>60</v>
      </c>
      <c r="N77" s="783"/>
      <c r="O77" s="784"/>
      <c r="P77" s="785"/>
      <c r="Q77" s="786"/>
      <c r="R77" s="784"/>
      <c r="S77" s="787"/>
      <c r="T77" s="783">
        <v>2</v>
      </c>
      <c r="U77" s="784"/>
      <c r="V77" s="785"/>
      <c r="W77" s="786"/>
      <c r="X77" s="784"/>
      <c r="Y77" s="785"/>
    </row>
    <row r="78" spans="1:25" ht="63.75" thickBot="1">
      <c r="A78" s="467" t="s">
        <v>280</v>
      </c>
      <c r="B78" s="207" t="s">
        <v>356</v>
      </c>
      <c r="C78" s="194"/>
      <c r="D78" s="195">
        <v>7</v>
      </c>
      <c r="E78" s="194"/>
      <c r="F78" s="764"/>
      <c r="G78" s="464">
        <v>3</v>
      </c>
      <c r="H78" s="766">
        <f t="shared" si="14"/>
        <v>90</v>
      </c>
      <c r="I78" s="198">
        <f t="shared" si="15"/>
        <v>30</v>
      </c>
      <c r="J78" s="198">
        <v>15</v>
      </c>
      <c r="K78" s="198">
        <v>15</v>
      </c>
      <c r="L78" s="198"/>
      <c r="M78" s="788">
        <f t="shared" si="16"/>
        <v>60</v>
      </c>
      <c r="N78" s="789"/>
      <c r="O78" s="191"/>
      <c r="P78" s="790"/>
      <c r="Q78" s="791"/>
      <c r="R78" s="191"/>
      <c r="S78" s="767"/>
      <c r="T78" s="792">
        <v>2</v>
      </c>
      <c r="U78" s="191"/>
      <c r="V78" s="790"/>
      <c r="W78" s="791"/>
      <c r="X78" s="191"/>
      <c r="Y78" s="790"/>
    </row>
    <row r="79" spans="1:25" ht="32.25" thickBot="1">
      <c r="A79" s="467" t="s">
        <v>281</v>
      </c>
      <c r="B79" s="608" t="s">
        <v>357</v>
      </c>
      <c r="C79" s="210">
        <v>8</v>
      </c>
      <c r="D79" s="210"/>
      <c r="E79" s="215"/>
      <c r="F79" s="765"/>
      <c r="G79" s="781">
        <v>3</v>
      </c>
      <c r="H79" s="766">
        <f t="shared" si="14"/>
        <v>90</v>
      </c>
      <c r="I79" s="216">
        <f t="shared" si="15"/>
        <v>45</v>
      </c>
      <c r="J79" s="216">
        <v>27</v>
      </c>
      <c r="K79" s="216">
        <v>18</v>
      </c>
      <c r="L79" s="793"/>
      <c r="M79" s="782">
        <f t="shared" si="16"/>
        <v>45</v>
      </c>
      <c r="N79" s="794"/>
      <c r="O79" s="213"/>
      <c r="P79" s="235"/>
      <c r="Q79" s="795"/>
      <c r="R79" s="213"/>
      <c r="S79" s="768"/>
      <c r="T79" s="796"/>
      <c r="U79" s="213">
        <v>5</v>
      </c>
      <c r="V79" s="235"/>
      <c r="W79" s="795"/>
      <c r="X79" s="213"/>
      <c r="Y79" s="235"/>
    </row>
    <row r="80" spans="1:25" ht="63.75" thickBot="1">
      <c r="A80" s="467" t="s">
        <v>282</v>
      </c>
      <c r="B80" s="209" t="s">
        <v>358</v>
      </c>
      <c r="C80" s="215"/>
      <c r="D80" s="210">
        <v>9</v>
      </c>
      <c r="E80" s="215"/>
      <c r="F80" s="765"/>
      <c r="G80" s="781">
        <v>3</v>
      </c>
      <c r="H80" s="766">
        <f t="shared" si="14"/>
        <v>90</v>
      </c>
      <c r="I80" s="216">
        <f t="shared" si="15"/>
        <v>40</v>
      </c>
      <c r="J80" s="198">
        <v>20</v>
      </c>
      <c r="K80" s="198">
        <v>20</v>
      </c>
      <c r="L80" s="216"/>
      <c r="M80" s="782">
        <f t="shared" si="16"/>
        <v>50</v>
      </c>
      <c r="N80" s="794"/>
      <c r="O80" s="213"/>
      <c r="P80" s="235"/>
      <c r="Q80" s="795"/>
      <c r="R80" s="213"/>
      <c r="S80" s="768"/>
      <c r="T80" s="796"/>
      <c r="U80" s="213"/>
      <c r="V80" s="235">
        <v>4</v>
      </c>
      <c r="W80" s="795"/>
      <c r="X80" s="213"/>
      <c r="Y80" s="235"/>
    </row>
    <row r="81" spans="1:25" ht="95.25" thickBot="1">
      <c r="A81" s="798" t="s">
        <v>339</v>
      </c>
      <c r="B81" s="799" t="s">
        <v>373</v>
      </c>
      <c r="C81" s="194"/>
      <c r="D81" s="195">
        <v>9</v>
      </c>
      <c r="E81" s="194"/>
      <c r="F81" s="764"/>
      <c r="G81" s="464">
        <v>3</v>
      </c>
      <c r="H81" s="766">
        <f t="shared" si="14"/>
        <v>90</v>
      </c>
      <c r="I81" s="198">
        <f t="shared" si="15"/>
        <v>40</v>
      </c>
      <c r="J81" s="198">
        <v>20</v>
      </c>
      <c r="K81" s="198">
        <v>20</v>
      </c>
      <c r="L81" s="198"/>
      <c r="M81" s="788">
        <f t="shared" si="16"/>
        <v>50</v>
      </c>
      <c r="N81" s="789"/>
      <c r="O81" s="191"/>
      <c r="P81" s="790"/>
      <c r="Q81" s="791"/>
      <c r="R81" s="191"/>
      <c r="S81" s="767"/>
      <c r="T81" s="792"/>
      <c r="U81" s="191"/>
      <c r="V81" s="790">
        <v>4</v>
      </c>
      <c r="W81" s="791"/>
      <c r="X81" s="191"/>
      <c r="Y81" s="790"/>
    </row>
    <row r="82" spans="1:25" ht="32.25" thickBot="1">
      <c r="A82" s="467" t="s">
        <v>283</v>
      </c>
      <c r="B82" s="209" t="s">
        <v>359</v>
      </c>
      <c r="C82" s="215"/>
      <c r="D82" s="210">
        <v>10</v>
      </c>
      <c r="E82" s="215"/>
      <c r="F82" s="765"/>
      <c r="G82" s="781">
        <v>3</v>
      </c>
      <c r="H82" s="766">
        <f t="shared" si="14"/>
        <v>90</v>
      </c>
      <c r="I82" s="216">
        <f t="shared" si="15"/>
        <v>30</v>
      </c>
      <c r="J82" s="216">
        <v>15</v>
      </c>
      <c r="K82" s="216"/>
      <c r="L82" s="216">
        <v>15</v>
      </c>
      <c r="M82" s="782">
        <f t="shared" si="16"/>
        <v>60</v>
      </c>
      <c r="N82" s="794"/>
      <c r="O82" s="213"/>
      <c r="P82" s="235"/>
      <c r="Q82" s="795"/>
      <c r="R82" s="213"/>
      <c r="S82" s="768"/>
      <c r="T82" s="796"/>
      <c r="U82" s="213"/>
      <c r="V82" s="235"/>
      <c r="W82" s="795">
        <v>2</v>
      </c>
      <c r="X82" s="213"/>
      <c r="Y82" s="235"/>
    </row>
    <row r="83" spans="1:25" ht="63">
      <c r="A83" s="975" t="s">
        <v>360</v>
      </c>
      <c r="B83" s="976" t="s">
        <v>374</v>
      </c>
      <c r="C83" s="866"/>
      <c r="D83" s="590">
        <v>10</v>
      </c>
      <c r="E83" s="866"/>
      <c r="F83" s="867"/>
      <c r="G83" s="465">
        <v>3</v>
      </c>
      <c r="H83" s="868">
        <f t="shared" si="14"/>
        <v>90</v>
      </c>
      <c r="I83" s="869">
        <f t="shared" si="15"/>
        <v>30</v>
      </c>
      <c r="J83" s="869">
        <v>15</v>
      </c>
      <c r="K83" s="869"/>
      <c r="L83" s="869">
        <v>15</v>
      </c>
      <c r="M83" s="870">
        <f t="shared" si="16"/>
        <v>60</v>
      </c>
      <c r="N83" s="871"/>
      <c r="O83" s="398"/>
      <c r="P83" s="872"/>
      <c r="Q83" s="873"/>
      <c r="R83" s="398"/>
      <c r="S83" s="874"/>
      <c r="T83" s="875"/>
      <c r="U83" s="398"/>
      <c r="V83" s="872"/>
      <c r="W83" s="873">
        <v>2</v>
      </c>
      <c r="X83" s="398"/>
      <c r="Y83" s="872"/>
    </row>
    <row r="84" spans="1:25" ht="15.75">
      <c r="A84" s="3188" t="s">
        <v>76</v>
      </c>
      <c r="B84" s="3188"/>
      <c r="C84" s="3188"/>
      <c r="D84" s="3188"/>
      <c r="E84" s="3188"/>
      <c r="F84" s="3188"/>
      <c r="G84" s="977">
        <f aca="true" t="shared" si="17" ref="G84:Y84">G67+G74+G48</f>
        <v>15</v>
      </c>
      <c r="H84" s="978">
        <f t="shared" si="17"/>
        <v>450</v>
      </c>
      <c r="I84" s="978">
        <f t="shared" si="17"/>
        <v>177</v>
      </c>
      <c r="J84" s="978">
        <f t="shared" si="17"/>
        <v>93</v>
      </c>
      <c r="K84" s="978">
        <f t="shared" si="17"/>
        <v>69</v>
      </c>
      <c r="L84" s="978">
        <f t="shared" si="17"/>
        <v>15</v>
      </c>
      <c r="M84" s="978">
        <f t="shared" si="17"/>
        <v>273</v>
      </c>
      <c r="N84" s="978">
        <f t="shared" si="17"/>
        <v>3</v>
      </c>
      <c r="O84" s="978">
        <f t="shared" si="17"/>
        <v>0</v>
      </c>
      <c r="P84" s="978">
        <f t="shared" si="17"/>
        <v>0</v>
      </c>
      <c r="Q84" s="978">
        <f t="shared" si="17"/>
        <v>8</v>
      </c>
      <c r="R84" s="978">
        <f t="shared" si="17"/>
        <v>4</v>
      </c>
      <c r="S84" s="978">
        <f t="shared" si="17"/>
        <v>7</v>
      </c>
      <c r="T84" s="978">
        <f t="shared" si="17"/>
        <v>4</v>
      </c>
      <c r="U84" s="978">
        <f t="shared" si="17"/>
        <v>5</v>
      </c>
      <c r="V84" s="978">
        <f t="shared" si="17"/>
        <v>8</v>
      </c>
      <c r="W84" s="978">
        <f t="shared" si="17"/>
        <v>4</v>
      </c>
      <c r="X84" s="978">
        <f t="shared" si="17"/>
        <v>0</v>
      </c>
      <c r="Y84" s="978">
        <f t="shared" si="17"/>
        <v>0</v>
      </c>
    </row>
  </sheetData>
  <sheetProtection/>
  <mergeCells count="34">
    <mergeCell ref="A45:Y45"/>
    <mergeCell ref="A49:Y49"/>
    <mergeCell ref="A67:F67"/>
    <mergeCell ref="A68:Y68"/>
    <mergeCell ref="A74:B74"/>
    <mergeCell ref="A84:F84"/>
    <mergeCell ref="A9:Y9"/>
    <mergeCell ref="A10:Y10"/>
    <mergeCell ref="A20:Y20"/>
    <mergeCell ref="A31:Y31"/>
    <mergeCell ref="A42:Y42"/>
    <mergeCell ref="A43:Y43"/>
    <mergeCell ref="L4:L7"/>
    <mergeCell ref="N4:P4"/>
    <mergeCell ref="Q4:S4"/>
    <mergeCell ref="T4:V4"/>
    <mergeCell ref="W4:Y4"/>
    <mergeCell ref="N6:Y6"/>
    <mergeCell ref="H2:L2"/>
    <mergeCell ref="N2:Y2"/>
    <mergeCell ref="H3:H7"/>
    <mergeCell ref="I3:L3"/>
    <mergeCell ref="M3:M7"/>
    <mergeCell ref="C4:C7"/>
    <mergeCell ref="D4:D7"/>
    <mergeCell ref="I4:I7"/>
    <mergeCell ref="J4:J7"/>
    <mergeCell ref="K4:K7"/>
    <mergeCell ref="A2:A7"/>
    <mergeCell ref="B2:B7"/>
    <mergeCell ref="C2:D3"/>
    <mergeCell ref="E2:E7"/>
    <mergeCell ref="F2:F7"/>
    <mergeCell ref="G2:G7"/>
  </mergeCells>
  <printOptions/>
  <pageMargins left="0.7086614173228347" right="0.7086614173228347" top="0.7480314960629921" bottom="1.141732283464567" header="0.31496062992125984" footer="0.31496062992125984"/>
  <pageSetup fitToHeight="2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48"/>
  <sheetViews>
    <sheetView zoomScale="70" zoomScaleNormal="70" zoomScaleSheetLayoutView="80" zoomScalePageLayoutView="68" workbookViewId="0" topLeftCell="B151">
      <selection activeCell="S218" sqref="S218"/>
    </sheetView>
  </sheetViews>
  <sheetFormatPr defaultColWidth="9.375" defaultRowHeight="12.75"/>
  <cols>
    <col min="1" max="1" width="11.125" style="6" customWidth="1"/>
    <col min="2" max="2" width="39.625" style="7" customWidth="1"/>
    <col min="3" max="3" width="6.375" style="8" customWidth="1"/>
    <col min="4" max="4" width="11.875" style="9" customWidth="1"/>
    <col min="5" max="5" width="5.375" style="9" customWidth="1"/>
    <col min="6" max="6" width="5.375" style="8" customWidth="1"/>
    <col min="7" max="7" width="8.375" style="319" customWidth="1"/>
    <col min="8" max="8" width="9.625" style="8" customWidth="1"/>
    <col min="9" max="9" width="9.375" style="7" customWidth="1"/>
    <col min="10" max="10" width="8.375" style="7" customWidth="1"/>
    <col min="11" max="11" width="8.625" style="7" customWidth="1"/>
    <col min="12" max="12" width="8.375" style="7" customWidth="1"/>
    <col min="13" max="13" width="9.625" style="7" customWidth="1"/>
    <col min="14" max="14" width="8.625" style="251" customWidth="1"/>
    <col min="15" max="15" width="7.375" style="7" customWidth="1"/>
    <col min="16" max="16" width="6.375" style="7" customWidth="1"/>
    <col min="17" max="17" width="8.375" style="251" customWidth="1"/>
    <col min="18" max="18" width="6.625" style="7" customWidth="1"/>
    <col min="19" max="19" width="6.375" style="7" customWidth="1"/>
    <col min="20" max="20" width="8.375" style="251" customWidth="1"/>
    <col min="21" max="22" width="6.625" style="7" customWidth="1"/>
    <col min="23" max="23" width="6.375" style="251" customWidth="1"/>
    <col min="24" max="24" width="6.375" style="7" customWidth="1"/>
    <col min="25" max="25" width="7.375" style="7" customWidth="1"/>
    <col min="26" max="26" width="8.625" style="7" customWidth="1"/>
    <col min="27" max="27" width="7.375" style="7" customWidth="1"/>
    <col min="28" max="28" width="6.375" style="7" customWidth="1"/>
    <col min="29" max="30" width="5.375" style="7" customWidth="1"/>
    <col min="31" max="31" width="6.375" style="7" customWidth="1"/>
    <col min="32" max="32" width="9.125" style="7" customWidth="1"/>
    <col min="33" max="34" width="6.625" style="7" customWidth="1"/>
    <col min="35" max="36" width="6.375" style="7" customWidth="1"/>
    <col min="37" max="37" width="7.375" style="7" customWidth="1"/>
    <col min="38" max="38" width="5.00390625" style="7" customWidth="1"/>
    <col min="39" max="39" width="4.625" style="7" customWidth="1"/>
    <col min="40" max="16384" width="9.375" style="7" customWidth="1"/>
  </cols>
  <sheetData>
    <row r="1" spans="1:37" s="10" customFormat="1" ht="34.5" customHeight="1" thickBot="1">
      <c r="A1" s="3189" t="s">
        <v>417</v>
      </c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0"/>
      <c r="O1" s="3190"/>
      <c r="P1" s="3190"/>
      <c r="Q1" s="3190"/>
      <c r="R1" s="3190"/>
      <c r="S1" s="3190"/>
      <c r="T1" s="3190"/>
      <c r="U1" s="3190"/>
      <c r="V1" s="3190"/>
      <c r="W1" s="3190"/>
      <c r="X1" s="3190"/>
      <c r="Y1" s="3190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</row>
    <row r="2" spans="1:38" s="10" customFormat="1" ht="18" customHeight="1" thickBot="1">
      <c r="A2" s="3143" t="s">
        <v>167</v>
      </c>
      <c r="B2" s="3146" t="s">
        <v>28</v>
      </c>
      <c r="C2" s="3148" t="s">
        <v>29</v>
      </c>
      <c r="D2" s="3148"/>
      <c r="E2" s="3150" t="s">
        <v>65</v>
      </c>
      <c r="F2" s="3150" t="s">
        <v>30</v>
      </c>
      <c r="G2" s="3152" t="s">
        <v>31</v>
      </c>
      <c r="H2" s="3154" t="s">
        <v>32</v>
      </c>
      <c r="I2" s="3155"/>
      <c r="J2" s="3155"/>
      <c r="K2" s="3155"/>
      <c r="L2" s="3156"/>
      <c r="M2" s="55"/>
      <c r="N2" s="3157" t="s">
        <v>33</v>
      </c>
      <c r="O2" s="3158"/>
      <c r="P2" s="3158"/>
      <c r="Q2" s="3158"/>
      <c r="R2" s="3158"/>
      <c r="S2" s="3158"/>
      <c r="T2" s="3158"/>
      <c r="U2" s="3158"/>
      <c r="V2" s="3158"/>
      <c r="W2" s="3158"/>
      <c r="X2" s="3158"/>
      <c r="Y2" s="3159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</row>
    <row r="3" spans="1:37" s="10" customFormat="1" ht="20.25" customHeight="1">
      <c r="A3" s="3144"/>
      <c r="B3" s="3147"/>
      <c r="C3" s="3149"/>
      <c r="D3" s="3149"/>
      <c r="E3" s="3151"/>
      <c r="F3" s="3151"/>
      <c r="G3" s="3153"/>
      <c r="H3" s="3160" t="s">
        <v>34</v>
      </c>
      <c r="I3" s="3161" t="s">
        <v>35</v>
      </c>
      <c r="J3" s="3162"/>
      <c r="K3" s="3162"/>
      <c r="L3" s="3163"/>
      <c r="M3" s="3164" t="s">
        <v>36</v>
      </c>
      <c r="N3" s="305"/>
      <c r="O3" s="306"/>
      <c r="P3" s="306"/>
      <c r="Q3" s="307"/>
      <c r="R3" s="308"/>
      <c r="S3" s="308"/>
      <c r="T3" s="307"/>
      <c r="U3" s="308"/>
      <c r="V3" s="308"/>
      <c r="W3" s="307"/>
      <c r="X3" s="308"/>
      <c r="Y3" s="309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</row>
    <row r="4" spans="1:37" s="10" customFormat="1" ht="12.75" customHeight="1">
      <c r="A4" s="3144"/>
      <c r="B4" s="3147"/>
      <c r="C4" s="3165" t="s">
        <v>37</v>
      </c>
      <c r="D4" s="3165" t="s">
        <v>38</v>
      </c>
      <c r="E4" s="3151"/>
      <c r="F4" s="3151"/>
      <c r="G4" s="3153"/>
      <c r="H4" s="3160"/>
      <c r="I4" s="3165" t="s">
        <v>60</v>
      </c>
      <c r="J4" s="3165" t="s">
        <v>39</v>
      </c>
      <c r="K4" s="3165" t="s">
        <v>40</v>
      </c>
      <c r="L4" s="3165" t="s">
        <v>41</v>
      </c>
      <c r="M4" s="3164"/>
      <c r="N4" s="3166" t="s">
        <v>42</v>
      </c>
      <c r="O4" s="3167"/>
      <c r="P4" s="3168"/>
      <c r="Q4" s="3169" t="s">
        <v>43</v>
      </c>
      <c r="R4" s="3162"/>
      <c r="S4" s="3163"/>
      <c r="T4" s="3161" t="s">
        <v>44</v>
      </c>
      <c r="U4" s="3162"/>
      <c r="V4" s="3163"/>
      <c r="W4" s="3161" t="s">
        <v>45</v>
      </c>
      <c r="X4" s="3162"/>
      <c r="Y4" s="317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</row>
    <row r="5" spans="1:37" s="10" customFormat="1" ht="15.75">
      <c r="A5" s="3144"/>
      <c r="B5" s="3147"/>
      <c r="C5" s="3165"/>
      <c r="D5" s="3165"/>
      <c r="E5" s="3151"/>
      <c r="F5" s="3151"/>
      <c r="G5" s="3153"/>
      <c r="H5" s="3160"/>
      <c r="I5" s="3165"/>
      <c r="J5" s="3165"/>
      <c r="K5" s="3165"/>
      <c r="L5" s="3165"/>
      <c r="M5" s="3164"/>
      <c r="N5" s="267">
        <v>1</v>
      </c>
      <c r="O5" s="169">
        <v>2</v>
      </c>
      <c r="P5" s="169">
        <v>3</v>
      </c>
      <c r="Q5" s="252">
        <v>4</v>
      </c>
      <c r="R5" s="12">
        <v>5</v>
      </c>
      <c r="S5" s="12">
        <v>6</v>
      </c>
      <c r="T5" s="252">
        <v>7</v>
      </c>
      <c r="U5" s="12">
        <v>8</v>
      </c>
      <c r="V5" s="12">
        <v>9</v>
      </c>
      <c r="W5" s="252">
        <v>10</v>
      </c>
      <c r="X5" s="12">
        <v>11</v>
      </c>
      <c r="Y5" s="56">
        <v>12</v>
      </c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</row>
    <row r="6" spans="1:37" s="10" customFormat="1" ht="15.75">
      <c r="A6" s="3144"/>
      <c r="B6" s="3147"/>
      <c r="C6" s="3165"/>
      <c r="D6" s="3165"/>
      <c r="E6" s="3151"/>
      <c r="F6" s="3151"/>
      <c r="G6" s="3153"/>
      <c r="H6" s="3160"/>
      <c r="I6" s="3165"/>
      <c r="J6" s="3165"/>
      <c r="K6" s="3165"/>
      <c r="L6" s="3165"/>
      <c r="M6" s="3164"/>
      <c r="N6" s="3171" t="s">
        <v>85</v>
      </c>
      <c r="O6" s="3162"/>
      <c r="P6" s="3162"/>
      <c r="Q6" s="3162"/>
      <c r="R6" s="3162"/>
      <c r="S6" s="3162"/>
      <c r="T6" s="3162"/>
      <c r="U6" s="3162"/>
      <c r="V6" s="3162"/>
      <c r="W6" s="3162"/>
      <c r="X6" s="3162"/>
      <c r="Y6" s="317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</row>
    <row r="7" spans="1:37" s="10" customFormat="1" ht="16.5" thickBot="1">
      <c r="A7" s="3145"/>
      <c r="B7" s="3147"/>
      <c r="C7" s="3165"/>
      <c r="D7" s="3165"/>
      <c r="E7" s="3151"/>
      <c r="F7" s="3151"/>
      <c r="G7" s="3153"/>
      <c r="H7" s="3160"/>
      <c r="I7" s="3165"/>
      <c r="J7" s="3165"/>
      <c r="K7" s="3165"/>
      <c r="L7" s="3165"/>
      <c r="M7" s="3164"/>
      <c r="N7" s="268">
        <v>15</v>
      </c>
      <c r="O7" s="12">
        <v>9</v>
      </c>
      <c r="P7" s="12">
        <v>9</v>
      </c>
      <c r="Q7" s="252">
        <v>15</v>
      </c>
      <c r="R7" s="12">
        <v>9</v>
      </c>
      <c r="S7" s="12">
        <v>9</v>
      </c>
      <c r="T7" s="252">
        <v>15</v>
      </c>
      <c r="U7" s="12">
        <v>9</v>
      </c>
      <c r="V7" s="12">
        <v>9</v>
      </c>
      <c r="W7" s="252">
        <v>15</v>
      </c>
      <c r="X7" s="12">
        <v>9</v>
      </c>
      <c r="Y7" s="56">
        <v>8</v>
      </c>
      <c r="Z7" s="370"/>
      <c r="AA7" s="370"/>
      <c r="AB7" s="370"/>
      <c r="AC7" s="370"/>
      <c r="AD7" s="370"/>
      <c r="AE7" s="370"/>
      <c r="AF7" s="370"/>
      <c r="AG7" s="370"/>
      <c r="AH7" s="370"/>
      <c r="AI7" s="370"/>
      <c r="AJ7" s="370"/>
      <c r="AK7" s="370"/>
    </row>
    <row r="8" spans="1:37" s="10" customFormat="1" ht="16.5" thickBot="1">
      <c r="A8" s="79">
        <v>1</v>
      </c>
      <c r="B8" s="111">
        <v>2</v>
      </c>
      <c r="C8" s="112">
        <v>3</v>
      </c>
      <c r="D8" s="112">
        <v>4</v>
      </c>
      <c r="E8" s="112">
        <v>5</v>
      </c>
      <c r="F8" s="100">
        <v>6</v>
      </c>
      <c r="G8" s="454">
        <v>7</v>
      </c>
      <c r="H8" s="101">
        <v>8</v>
      </c>
      <c r="I8" s="112">
        <v>9</v>
      </c>
      <c r="J8" s="112">
        <v>10</v>
      </c>
      <c r="K8" s="112">
        <v>11</v>
      </c>
      <c r="L8" s="112">
        <v>12</v>
      </c>
      <c r="M8" s="113">
        <v>14</v>
      </c>
      <c r="N8" s="266">
        <v>15</v>
      </c>
      <c r="O8" s="112">
        <v>16</v>
      </c>
      <c r="P8" s="112">
        <v>17</v>
      </c>
      <c r="Q8" s="253">
        <v>18</v>
      </c>
      <c r="R8" s="112">
        <v>19</v>
      </c>
      <c r="S8" s="112">
        <v>20</v>
      </c>
      <c r="T8" s="253">
        <v>21</v>
      </c>
      <c r="U8" s="112">
        <v>22</v>
      </c>
      <c r="V8" s="112">
        <v>23</v>
      </c>
      <c r="W8" s="253">
        <v>24</v>
      </c>
      <c r="X8" s="112">
        <v>25</v>
      </c>
      <c r="Y8" s="113">
        <v>26</v>
      </c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</row>
    <row r="9" spans="1:37" s="10" customFormat="1" ht="24" customHeight="1" thickBot="1">
      <c r="A9" s="3191" t="s">
        <v>286</v>
      </c>
      <c r="B9" s="3192"/>
      <c r="C9" s="3192"/>
      <c r="D9" s="3192"/>
      <c r="E9" s="3192"/>
      <c r="F9" s="3192"/>
      <c r="G9" s="3192"/>
      <c r="H9" s="3192"/>
      <c r="I9" s="3192"/>
      <c r="J9" s="3192"/>
      <c r="K9" s="3192"/>
      <c r="L9" s="3192"/>
      <c r="M9" s="3192"/>
      <c r="N9" s="3192"/>
      <c r="O9" s="3192"/>
      <c r="P9" s="3192"/>
      <c r="Q9" s="3192"/>
      <c r="R9" s="3192"/>
      <c r="S9" s="3192"/>
      <c r="T9" s="3192"/>
      <c r="U9" s="3192"/>
      <c r="V9" s="3192"/>
      <c r="W9" s="3192"/>
      <c r="X9" s="3192"/>
      <c r="Y9" s="3193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10" customFormat="1" ht="23.25" customHeight="1" thickBot="1">
      <c r="A10" s="3194" t="s">
        <v>63</v>
      </c>
      <c r="B10" s="3195"/>
      <c r="C10" s="3195"/>
      <c r="D10" s="3195"/>
      <c r="E10" s="3195"/>
      <c r="F10" s="3195"/>
      <c r="G10" s="3195"/>
      <c r="H10" s="3195"/>
      <c r="I10" s="3195"/>
      <c r="J10" s="3195"/>
      <c r="K10" s="3195"/>
      <c r="L10" s="3195"/>
      <c r="M10" s="3195"/>
      <c r="N10" s="3195"/>
      <c r="O10" s="3195"/>
      <c r="P10" s="3195"/>
      <c r="Q10" s="3195"/>
      <c r="R10" s="3195"/>
      <c r="S10" s="3195"/>
      <c r="T10" s="3195"/>
      <c r="U10" s="3195"/>
      <c r="V10" s="3195"/>
      <c r="W10" s="3195"/>
      <c r="X10" s="3195"/>
      <c r="Y10" s="3195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</row>
    <row r="11" spans="1:28" s="10" customFormat="1" ht="40.5" customHeight="1">
      <c r="A11" s="441" t="s">
        <v>168</v>
      </c>
      <c r="B11" s="118" t="s">
        <v>46</v>
      </c>
      <c r="C11" s="44"/>
      <c r="D11" s="119"/>
      <c r="E11" s="119"/>
      <c r="F11" s="120"/>
      <c r="G11" s="585">
        <f>G12+G13+G14+G16+G15</f>
        <v>6.5</v>
      </c>
      <c r="H11" s="582">
        <f>G11*30</f>
        <v>195</v>
      </c>
      <c r="I11" s="104">
        <f>SUM(I12:I16)</f>
        <v>99</v>
      </c>
      <c r="J11" s="104"/>
      <c r="K11" s="104"/>
      <c r="L11" s="104">
        <f>SUM(L12:L16)</f>
        <v>99</v>
      </c>
      <c r="M11" s="104">
        <f>SUM(M12:M16)</f>
        <v>96</v>
      </c>
      <c r="N11" s="303"/>
      <c r="O11" s="304"/>
      <c r="P11" s="63"/>
      <c r="Q11" s="254"/>
      <c r="R11" s="121"/>
      <c r="S11" s="122"/>
      <c r="T11" s="262"/>
      <c r="U11" s="121"/>
      <c r="V11" s="122"/>
      <c r="W11" s="262"/>
      <c r="X11" s="121"/>
      <c r="Y11" s="122"/>
      <c r="Z11" s="377"/>
      <c r="AA11" s="377"/>
      <c r="AB11" s="377"/>
    </row>
    <row r="12" spans="1:37" s="10" customFormat="1" ht="31.5">
      <c r="A12" s="442" t="s">
        <v>169</v>
      </c>
      <c r="B12" s="14" t="s">
        <v>107</v>
      </c>
      <c r="C12" s="13"/>
      <c r="D12" s="15" t="s">
        <v>23</v>
      </c>
      <c r="E12" s="15"/>
      <c r="F12" s="102"/>
      <c r="G12" s="586">
        <v>3</v>
      </c>
      <c r="H12" s="582">
        <f aca="true" t="shared" si="0" ref="H12:H20">G12*30</f>
        <v>90</v>
      </c>
      <c r="I12" s="16">
        <v>45</v>
      </c>
      <c r="J12" s="13"/>
      <c r="K12" s="13"/>
      <c r="L12" s="13">
        <v>45</v>
      </c>
      <c r="M12" s="20">
        <f aca="true" t="shared" si="1" ref="M12:M20">H12-I12</f>
        <v>45</v>
      </c>
      <c r="N12" s="301">
        <v>3</v>
      </c>
      <c r="O12" s="297"/>
      <c r="P12" s="20"/>
      <c r="Q12" s="238"/>
      <c r="R12" s="13"/>
      <c r="S12" s="46"/>
      <c r="T12" s="283"/>
      <c r="U12" s="13"/>
      <c r="V12" s="46"/>
      <c r="W12" s="242"/>
      <c r="X12" s="13"/>
      <c r="Y12" s="46"/>
      <c r="Z12" s="377"/>
      <c r="AA12" s="377">
        <v>1</v>
      </c>
      <c r="AB12" s="377"/>
      <c r="AC12" s="377"/>
      <c r="AD12" s="377"/>
      <c r="AE12" s="377"/>
      <c r="AF12" s="383"/>
      <c r="AG12" s="377"/>
      <c r="AH12" s="377"/>
      <c r="AI12" s="377"/>
      <c r="AJ12" s="377"/>
      <c r="AK12" s="377"/>
    </row>
    <row r="13" spans="1:37" s="10" customFormat="1" ht="31.5">
      <c r="A13" s="442" t="s">
        <v>170</v>
      </c>
      <c r="B13" s="14" t="s">
        <v>107</v>
      </c>
      <c r="C13" s="13"/>
      <c r="D13" s="439"/>
      <c r="E13" s="15"/>
      <c r="F13" s="102"/>
      <c r="G13" s="586">
        <v>1</v>
      </c>
      <c r="H13" s="582">
        <f t="shared" si="0"/>
        <v>30</v>
      </c>
      <c r="I13" s="16">
        <f aca="true" t="shared" si="2" ref="I13:I19">J13+K13+L13</f>
        <v>18</v>
      </c>
      <c r="J13" s="13"/>
      <c r="K13" s="13"/>
      <c r="L13" s="13">
        <v>18</v>
      </c>
      <c r="M13" s="20">
        <f t="shared" si="1"/>
        <v>12</v>
      </c>
      <c r="N13" s="301"/>
      <c r="O13" s="297">
        <v>2</v>
      </c>
      <c r="P13" s="20"/>
      <c r="Q13" s="238"/>
      <c r="R13" s="13"/>
      <c r="S13" s="46"/>
      <c r="T13" s="283"/>
      <c r="U13" s="13"/>
      <c r="V13" s="46"/>
      <c r="W13" s="242"/>
      <c r="X13" s="13"/>
      <c r="Y13" s="46"/>
      <c r="Z13" s="377"/>
      <c r="AA13" s="377">
        <v>1</v>
      </c>
      <c r="AB13" s="377"/>
      <c r="AC13" s="377"/>
      <c r="AD13" s="377"/>
      <c r="AE13" s="377"/>
      <c r="AF13" s="383"/>
      <c r="AG13" s="377"/>
      <c r="AH13" s="377"/>
      <c r="AI13" s="377"/>
      <c r="AJ13" s="377"/>
      <c r="AK13" s="377"/>
    </row>
    <row r="14" spans="1:37" s="10" customFormat="1" ht="31.5">
      <c r="A14" s="442" t="s">
        <v>171</v>
      </c>
      <c r="B14" s="14" t="s">
        <v>315</v>
      </c>
      <c r="C14" s="13">
        <v>3</v>
      </c>
      <c r="D14" s="15"/>
      <c r="E14" s="15"/>
      <c r="F14" s="102"/>
      <c r="G14" s="586">
        <v>1</v>
      </c>
      <c r="H14" s="582">
        <f t="shared" si="0"/>
        <v>30</v>
      </c>
      <c r="I14" s="16">
        <f t="shared" si="2"/>
        <v>18</v>
      </c>
      <c r="J14" s="13"/>
      <c r="K14" s="13"/>
      <c r="L14" s="13">
        <v>18</v>
      </c>
      <c r="M14" s="20">
        <f t="shared" si="1"/>
        <v>12</v>
      </c>
      <c r="N14" s="301"/>
      <c r="O14" s="297"/>
      <c r="P14" s="20">
        <v>2</v>
      </c>
      <c r="Q14" s="238"/>
      <c r="R14" s="13"/>
      <c r="S14" s="46"/>
      <c r="T14" s="283"/>
      <c r="U14" s="13"/>
      <c r="V14" s="46"/>
      <c r="W14" s="242"/>
      <c r="X14" s="13"/>
      <c r="Y14" s="46"/>
      <c r="Z14" s="377"/>
      <c r="AA14" s="377">
        <v>1</v>
      </c>
      <c r="AB14" s="377"/>
      <c r="AC14" s="377"/>
      <c r="AD14" s="377"/>
      <c r="AE14" s="377"/>
      <c r="AF14" s="383"/>
      <c r="AG14" s="377"/>
      <c r="AH14" s="377"/>
      <c r="AI14" s="377"/>
      <c r="AJ14" s="377"/>
      <c r="AK14" s="377"/>
    </row>
    <row r="15" spans="1:37" s="10" customFormat="1" ht="30">
      <c r="A15" s="580" t="s">
        <v>172</v>
      </c>
      <c r="B15" s="801" t="s">
        <v>294</v>
      </c>
      <c r="C15" s="165"/>
      <c r="D15" s="802" t="s">
        <v>295</v>
      </c>
      <c r="E15" s="802"/>
      <c r="F15" s="803"/>
      <c r="G15" s="804"/>
      <c r="H15" s="805"/>
      <c r="I15" s="165"/>
      <c r="J15" s="165"/>
      <c r="K15" s="165"/>
      <c r="L15" s="165"/>
      <c r="M15" s="165"/>
      <c r="N15" s="804"/>
      <c r="O15" s="165"/>
      <c r="P15" s="165"/>
      <c r="Q15" s="804"/>
      <c r="R15" s="165" t="s">
        <v>296</v>
      </c>
      <c r="S15" s="165" t="s">
        <v>296</v>
      </c>
      <c r="T15" s="804" t="s">
        <v>296</v>
      </c>
      <c r="U15" s="165" t="s">
        <v>296</v>
      </c>
      <c r="V15" s="165" t="s">
        <v>296</v>
      </c>
      <c r="W15" s="804" t="s">
        <v>296</v>
      </c>
      <c r="X15" s="165" t="s">
        <v>296</v>
      </c>
      <c r="Y15" s="165"/>
      <c r="Z15" s="377"/>
      <c r="AA15" s="377"/>
      <c r="AB15" s="377"/>
      <c r="AC15" s="377"/>
      <c r="AD15" s="377"/>
      <c r="AE15" s="377"/>
      <c r="AF15" s="383"/>
      <c r="AG15" s="377"/>
      <c r="AH15" s="377"/>
      <c r="AI15" s="377"/>
      <c r="AJ15" s="377"/>
      <c r="AK15" s="377"/>
    </row>
    <row r="16" spans="1:37" s="10" customFormat="1" ht="33" customHeight="1">
      <c r="A16" s="580" t="s">
        <v>297</v>
      </c>
      <c r="B16" s="801" t="s">
        <v>316</v>
      </c>
      <c r="C16" s="165"/>
      <c r="D16" s="802" t="s">
        <v>55</v>
      </c>
      <c r="E16" s="802"/>
      <c r="F16" s="803"/>
      <c r="G16" s="804">
        <v>1.5</v>
      </c>
      <c r="H16" s="806">
        <f>G16*30</f>
        <v>45</v>
      </c>
      <c r="I16" s="807">
        <f>J16+L16</f>
        <v>18</v>
      </c>
      <c r="J16" s="808"/>
      <c r="K16" s="808"/>
      <c r="L16" s="808">
        <v>18</v>
      </c>
      <c r="M16" s="809">
        <f>H16-I16</f>
        <v>27</v>
      </c>
      <c r="N16" s="804"/>
      <c r="O16" s="165"/>
      <c r="P16" s="165"/>
      <c r="Q16" s="804"/>
      <c r="R16" s="165"/>
      <c r="S16" s="165"/>
      <c r="T16" s="804"/>
      <c r="U16" s="165"/>
      <c r="V16" s="165"/>
      <c r="W16" s="804"/>
      <c r="X16" s="165"/>
      <c r="Y16" s="165">
        <v>2</v>
      </c>
      <c r="Z16" s="377"/>
      <c r="AA16" s="377">
        <v>4</v>
      </c>
      <c r="AB16" s="377"/>
      <c r="AC16" s="377"/>
      <c r="AD16" s="377"/>
      <c r="AE16" s="377"/>
      <c r="AF16" s="383"/>
      <c r="AG16" s="377"/>
      <c r="AH16" s="377"/>
      <c r="AI16" s="377"/>
      <c r="AJ16" s="377"/>
      <c r="AK16" s="377"/>
    </row>
    <row r="17" spans="1:37" s="10" customFormat="1" ht="18.75">
      <c r="A17" s="442" t="s">
        <v>173</v>
      </c>
      <c r="B17" s="14" t="s">
        <v>111</v>
      </c>
      <c r="C17" s="13">
        <v>1</v>
      </c>
      <c r="D17" s="13"/>
      <c r="E17" s="13"/>
      <c r="F17" s="116"/>
      <c r="G17" s="993">
        <v>3</v>
      </c>
      <c r="H17" s="583">
        <f t="shared" si="0"/>
        <v>90</v>
      </c>
      <c r="I17" s="16">
        <f t="shared" si="2"/>
        <v>45</v>
      </c>
      <c r="J17" s="21">
        <v>30</v>
      </c>
      <c r="K17" s="21"/>
      <c r="L17" s="21">
        <v>15</v>
      </c>
      <c r="M17" s="85">
        <f t="shared" si="1"/>
        <v>45</v>
      </c>
      <c r="N17" s="301">
        <v>3</v>
      </c>
      <c r="O17" s="298"/>
      <c r="P17" s="47"/>
      <c r="Q17" s="255"/>
      <c r="R17" s="13"/>
      <c r="S17" s="46"/>
      <c r="T17" s="242"/>
      <c r="U17" s="13"/>
      <c r="V17" s="46"/>
      <c r="W17" s="242"/>
      <c r="X17" s="13"/>
      <c r="Y17" s="46"/>
      <c r="Z17" s="377"/>
      <c r="AA17" s="384">
        <v>1</v>
      </c>
      <c r="AB17" s="384"/>
      <c r="AC17" s="384"/>
      <c r="AD17" s="377"/>
      <c r="AE17" s="377"/>
      <c r="AF17" s="377"/>
      <c r="AG17" s="377"/>
      <c r="AH17" s="377"/>
      <c r="AI17" s="377"/>
      <c r="AJ17" s="377"/>
      <c r="AK17" s="377"/>
    </row>
    <row r="18" spans="1:37" s="10" customFormat="1" ht="18.75">
      <c r="A18" s="442" t="s">
        <v>174</v>
      </c>
      <c r="B18" s="14" t="s">
        <v>108</v>
      </c>
      <c r="C18" s="13"/>
      <c r="D18" s="13">
        <v>5</v>
      </c>
      <c r="E18" s="13"/>
      <c r="F18" s="116"/>
      <c r="G18" s="993">
        <v>2</v>
      </c>
      <c r="H18" s="583">
        <f t="shared" si="0"/>
        <v>60</v>
      </c>
      <c r="I18" s="16">
        <f t="shared" si="2"/>
        <v>30</v>
      </c>
      <c r="J18" s="21">
        <v>20</v>
      </c>
      <c r="K18" s="21"/>
      <c r="L18" s="21">
        <v>10</v>
      </c>
      <c r="M18" s="43">
        <f t="shared" si="1"/>
        <v>30</v>
      </c>
      <c r="N18" s="301"/>
      <c r="O18" s="297"/>
      <c r="P18" s="20"/>
      <c r="Q18" s="238"/>
      <c r="R18" s="19">
        <v>3</v>
      </c>
      <c r="S18" s="46"/>
      <c r="T18" s="242"/>
      <c r="U18" s="13"/>
      <c r="V18" s="46"/>
      <c r="W18" s="242"/>
      <c r="X18" s="13"/>
      <c r="Y18" s="46"/>
      <c r="Z18" s="377"/>
      <c r="AA18" s="377">
        <v>2</v>
      </c>
      <c r="AB18" s="377"/>
      <c r="AC18" s="377"/>
      <c r="AD18" s="384"/>
      <c r="AE18" s="377"/>
      <c r="AF18" s="377"/>
      <c r="AG18" s="377"/>
      <c r="AH18" s="377"/>
      <c r="AI18" s="377"/>
      <c r="AJ18" s="377"/>
      <c r="AK18" s="377"/>
    </row>
    <row r="19" spans="1:37" s="10" customFormat="1" ht="37.5" customHeight="1">
      <c r="A19" s="442" t="s">
        <v>175</v>
      </c>
      <c r="B19" s="14" t="s">
        <v>109</v>
      </c>
      <c r="C19" s="13">
        <v>4</v>
      </c>
      <c r="D19" s="13"/>
      <c r="E19" s="13"/>
      <c r="F19" s="70"/>
      <c r="G19" s="994">
        <v>3</v>
      </c>
      <c r="H19" s="583">
        <f t="shared" si="0"/>
        <v>90</v>
      </c>
      <c r="I19" s="16">
        <f t="shared" si="2"/>
        <v>30</v>
      </c>
      <c r="J19" s="13"/>
      <c r="K19" s="13"/>
      <c r="L19" s="13">
        <v>30</v>
      </c>
      <c r="M19" s="20">
        <f t="shared" si="1"/>
        <v>60</v>
      </c>
      <c r="N19" s="301"/>
      <c r="O19" s="299"/>
      <c r="P19" s="48"/>
      <c r="Q19" s="255">
        <v>2</v>
      </c>
      <c r="R19" s="13"/>
      <c r="S19" s="46"/>
      <c r="T19" s="242"/>
      <c r="U19" s="13"/>
      <c r="V19" s="46"/>
      <c r="W19" s="242"/>
      <c r="X19" s="13"/>
      <c r="Y19" s="46"/>
      <c r="Z19" s="377"/>
      <c r="AA19" s="384">
        <v>2</v>
      </c>
      <c r="AB19" s="383"/>
      <c r="AC19" s="384"/>
      <c r="AD19" s="377"/>
      <c r="AE19" s="377"/>
      <c r="AF19" s="377"/>
      <c r="AG19" s="377"/>
      <c r="AH19" s="377"/>
      <c r="AI19" s="377"/>
      <c r="AJ19" s="377"/>
      <c r="AK19" s="377"/>
    </row>
    <row r="20" spans="1:37" s="10" customFormat="1" ht="27" customHeight="1" thickBot="1">
      <c r="A20" s="442" t="s">
        <v>176</v>
      </c>
      <c r="B20" s="117" t="s">
        <v>110</v>
      </c>
      <c r="C20" s="50">
        <v>6</v>
      </c>
      <c r="D20" s="50"/>
      <c r="E20" s="50"/>
      <c r="F20" s="110"/>
      <c r="G20" s="995">
        <v>3</v>
      </c>
      <c r="H20" s="583">
        <f t="shared" si="0"/>
        <v>90</v>
      </c>
      <c r="I20" s="86">
        <f>J20+K20+L20</f>
        <v>45</v>
      </c>
      <c r="J20" s="82">
        <v>27</v>
      </c>
      <c r="K20" s="82"/>
      <c r="L20" s="82">
        <v>18</v>
      </c>
      <c r="M20" s="83">
        <f t="shared" si="1"/>
        <v>45</v>
      </c>
      <c r="N20" s="302"/>
      <c r="O20" s="300"/>
      <c r="P20" s="52"/>
      <c r="Q20" s="256"/>
      <c r="R20" s="53"/>
      <c r="S20" s="54">
        <v>5</v>
      </c>
      <c r="T20" s="247"/>
      <c r="U20" s="50"/>
      <c r="V20" s="54"/>
      <c r="W20" s="247"/>
      <c r="X20" s="50"/>
      <c r="Y20" s="54"/>
      <c r="Z20" s="385"/>
      <c r="AA20" s="377">
        <v>2</v>
      </c>
      <c r="AB20" s="377"/>
      <c r="AC20" s="377"/>
      <c r="AD20" s="384"/>
      <c r="AE20" s="377"/>
      <c r="AF20" s="377"/>
      <c r="AG20" s="377"/>
      <c r="AH20" s="377"/>
      <c r="AI20" s="377"/>
      <c r="AJ20" s="377"/>
      <c r="AK20" s="377"/>
    </row>
    <row r="21" spans="1:37" s="313" customFormat="1" ht="30" customHeight="1" thickBot="1">
      <c r="A21" s="3196" t="s">
        <v>68</v>
      </c>
      <c r="B21" s="3196"/>
      <c r="C21" s="311"/>
      <c r="D21" s="311"/>
      <c r="E21" s="311"/>
      <c r="F21" s="581"/>
      <c r="G21" s="588">
        <f aca="true" t="shared" si="3" ref="G21:M21">SUMIF($B$11:$B$20,"=*_*",G11:G20)</f>
        <v>17.5</v>
      </c>
      <c r="H21" s="584">
        <f t="shared" si="3"/>
        <v>525</v>
      </c>
      <c r="I21" s="430">
        <f t="shared" si="3"/>
        <v>249</v>
      </c>
      <c r="J21" s="430">
        <f t="shared" si="3"/>
        <v>77</v>
      </c>
      <c r="K21" s="430">
        <f t="shared" si="3"/>
        <v>0</v>
      </c>
      <c r="L21" s="430">
        <f t="shared" si="3"/>
        <v>172</v>
      </c>
      <c r="M21" s="430">
        <f t="shared" si="3"/>
        <v>276</v>
      </c>
      <c r="N21" s="592">
        <f aca="true" t="shared" si="4" ref="N21:Y21">SUM(N11:N20)</f>
        <v>6</v>
      </c>
      <c r="O21" s="466">
        <f t="shared" si="4"/>
        <v>2</v>
      </c>
      <c r="P21" s="323">
        <f t="shared" si="4"/>
        <v>2</v>
      </c>
      <c r="Q21" s="323">
        <f t="shared" si="4"/>
        <v>2</v>
      </c>
      <c r="R21" s="323">
        <f t="shared" si="4"/>
        <v>3</v>
      </c>
      <c r="S21" s="323">
        <f t="shared" si="4"/>
        <v>5</v>
      </c>
      <c r="T21" s="323">
        <f t="shared" si="4"/>
        <v>0</v>
      </c>
      <c r="U21" s="323">
        <f t="shared" si="4"/>
        <v>0</v>
      </c>
      <c r="V21" s="323">
        <f t="shared" si="4"/>
        <v>0</v>
      </c>
      <c r="W21" s="323">
        <f t="shared" si="4"/>
        <v>0</v>
      </c>
      <c r="X21" s="323">
        <f t="shared" si="4"/>
        <v>0</v>
      </c>
      <c r="Y21" s="323">
        <f t="shared" si="4"/>
        <v>2</v>
      </c>
      <c r="Z21" s="386"/>
      <c r="AA21" s="436"/>
      <c r="AB21" s="436"/>
      <c r="AC21" s="436"/>
      <c r="AD21" s="436"/>
      <c r="AE21" s="386"/>
      <c r="AF21" s="386"/>
      <c r="AG21" s="386"/>
      <c r="AH21" s="386"/>
      <c r="AI21" s="386"/>
      <c r="AJ21" s="386"/>
      <c r="AK21" s="386"/>
    </row>
    <row r="22" spans="1:37" s="10" customFormat="1" ht="18.75">
      <c r="A22" s="442" t="s">
        <v>177</v>
      </c>
      <c r="B22" s="541" t="s">
        <v>49</v>
      </c>
      <c r="C22" s="542"/>
      <c r="D22" s="543"/>
      <c r="E22" s="543"/>
      <c r="F22" s="544"/>
      <c r="G22" s="545"/>
      <c r="H22" s="546"/>
      <c r="I22" s="547">
        <f>SUM(I$23:I$29)</f>
        <v>252</v>
      </c>
      <c r="J22" s="547">
        <f>SUM(J$23:J$29)</f>
        <v>12</v>
      </c>
      <c r="K22" s="547">
        <f>SUM(K$23:K$29)</f>
        <v>0</v>
      </c>
      <c r="L22" s="547">
        <f>SUM(L$23:L$29)</f>
        <v>240</v>
      </c>
      <c r="M22" s="548"/>
      <c r="N22" s="549"/>
      <c r="O22" s="543"/>
      <c r="P22" s="550"/>
      <c r="Q22" s="549"/>
      <c r="R22" s="551"/>
      <c r="S22" s="550"/>
      <c r="T22" s="552"/>
      <c r="U22" s="553"/>
      <c r="V22" s="554"/>
      <c r="W22" s="552"/>
      <c r="X22" s="553"/>
      <c r="Y22" s="57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77"/>
    </row>
    <row r="23" spans="1:37" s="10" customFormat="1" ht="18.75">
      <c r="A23" s="442" t="s">
        <v>178</v>
      </c>
      <c r="B23" s="555" t="s">
        <v>49</v>
      </c>
      <c r="C23" s="556"/>
      <c r="D23" s="557">
        <v>1</v>
      </c>
      <c r="E23" s="558"/>
      <c r="F23" s="102"/>
      <c r="G23" s="559">
        <v>3</v>
      </c>
      <c r="H23" s="560">
        <f aca="true" t="shared" si="5" ref="H23:H28">G23*30</f>
        <v>90</v>
      </c>
      <c r="I23" s="561">
        <f>SUM($J23:$L23)</f>
        <v>60</v>
      </c>
      <c r="J23" s="97">
        <v>8</v>
      </c>
      <c r="K23" s="97"/>
      <c r="L23" s="97">
        <v>52</v>
      </c>
      <c r="M23" s="562">
        <f aca="true" t="shared" si="6" ref="M23:M28">H23-I23</f>
        <v>30</v>
      </c>
      <c r="N23" s="563">
        <v>4</v>
      </c>
      <c r="O23" s="488"/>
      <c r="P23" s="564"/>
      <c r="Q23" s="563"/>
      <c r="R23" s="488"/>
      <c r="S23" s="564"/>
      <c r="T23" s="565"/>
      <c r="U23" s="566"/>
      <c r="V23" s="567"/>
      <c r="W23" s="565"/>
      <c r="X23" s="566"/>
      <c r="Y23" s="46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77"/>
    </row>
    <row r="24" spans="1:37" s="10" customFormat="1" ht="18.75">
      <c r="A24" s="442" t="s">
        <v>179</v>
      </c>
      <c r="B24" s="555" t="s">
        <v>49</v>
      </c>
      <c r="C24" s="556"/>
      <c r="D24" s="558"/>
      <c r="E24" s="558"/>
      <c r="F24" s="102"/>
      <c r="G24" s="559">
        <v>2</v>
      </c>
      <c r="H24" s="560">
        <f t="shared" si="5"/>
        <v>60</v>
      </c>
      <c r="I24" s="561">
        <v>36</v>
      </c>
      <c r="J24" s="97"/>
      <c r="K24" s="97"/>
      <c r="L24" s="97">
        <v>36</v>
      </c>
      <c r="M24" s="562">
        <f t="shared" si="6"/>
        <v>24</v>
      </c>
      <c r="N24" s="563"/>
      <c r="O24" s="488">
        <v>4</v>
      </c>
      <c r="P24" s="564"/>
      <c r="Q24" s="563"/>
      <c r="R24" s="488"/>
      <c r="S24" s="564"/>
      <c r="T24" s="565"/>
      <c r="U24" s="566"/>
      <c r="V24" s="567"/>
      <c r="W24" s="565"/>
      <c r="X24" s="566"/>
      <c r="Y24" s="46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77"/>
    </row>
    <row r="25" spans="1:37" s="10" customFormat="1" ht="18.75">
      <c r="A25" s="442" t="s">
        <v>180</v>
      </c>
      <c r="B25" s="555" t="s">
        <v>49</v>
      </c>
      <c r="C25" s="556"/>
      <c r="D25" s="557" t="s">
        <v>290</v>
      </c>
      <c r="E25" s="439"/>
      <c r="F25" s="102"/>
      <c r="G25" s="559">
        <v>2</v>
      </c>
      <c r="H25" s="560">
        <f t="shared" si="5"/>
        <v>60</v>
      </c>
      <c r="I25" s="561">
        <v>36</v>
      </c>
      <c r="J25" s="97"/>
      <c r="K25" s="97"/>
      <c r="L25" s="97">
        <v>36</v>
      </c>
      <c r="M25" s="562">
        <f t="shared" si="6"/>
        <v>24</v>
      </c>
      <c r="N25" s="563"/>
      <c r="O25" s="488"/>
      <c r="P25" s="564">
        <v>4</v>
      </c>
      <c r="Q25" s="563"/>
      <c r="R25" s="488"/>
      <c r="S25" s="564"/>
      <c r="T25" s="565"/>
      <c r="U25" s="566"/>
      <c r="V25" s="567"/>
      <c r="W25" s="565"/>
      <c r="X25" s="566"/>
      <c r="Y25" s="46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77"/>
    </row>
    <row r="26" spans="1:37" s="10" customFormat="1" ht="18.75">
      <c r="A26" s="442" t="s">
        <v>181</v>
      </c>
      <c r="B26" s="555" t="s">
        <v>49</v>
      </c>
      <c r="C26" s="556"/>
      <c r="D26" s="557">
        <v>4</v>
      </c>
      <c r="E26" s="439"/>
      <c r="F26" s="102"/>
      <c r="G26" s="559">
        <v>3</v>
      </c>
      <c r="H26" s="560">
        <f t="shared" si="5"/>
        <v>90</v>
      </c>
      <c r="I26" s="561">
        <v>60</v>
      </c>
      <c r="J26" s="97">
        <v>4</v>
      </c>
      <c r="K26" s="97"/>
      <c r="L26" s="97">
        <v>56</v>
      </c>
      <c r="M26" s="562">
        <f t="shared" si="6"/>
        <v>30</v>
      </c>
      <c r="N26" s="563"/>
      <c r="O26" s="488"/>
      <c r="P26" s="564"/>
      <c r="Q26" s="563">
        <v>4</v>
      </c>
      <c r="R26" s="488"/>
      <c r="S26" s="564"/>
      <c r="T26" s="565"/>
      <c r="U26" s="566"/>
      <c r="V26" s="567"/>
      <c r="W26" s="565"/>
      <c r="X26" s="566"/>
      <c r="Y26" s="46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77"/>
    </row>
    <row r="27" spans="1:37" s="10" customFormat="1" ht="25.5" customHeight="1">
      <c r="A27" s="442" t="s">
        <v>182</v>
      </c>
      <c r="B27" s="555" t="s">
        <v>49</v>
      </c>
      <c r="C27" s="556"/>
      <c r="D27" s="439"/>
      <c r="E27" s="439"/>
      <c r="F27" s="102"/>
      <c r="G27" s="559">
        <v>1.5</v>
      </c>
      <c r="H27" s="560">
        <f t="shared" si="5"/>
        <v>45</v>
      </c>
      <c r="I27" s="561">
        <v>30</v>
      </c>
      <c r="J27" s="97"/>
      <c r="K27" s="97"/>
      <c r="L27" s="97">
        <v>30</v>
      </c>
      <c r="M27" s="562">
        <f t="shared" si="6"/>
        <v>15</v>
      </c>
      <c r="N27" s="563"/>
      <c r="O27" s="488"/>
      <c r="P27" s="564"/>
      <c r="Q27" s="563"/>
      <c r="R27" s="488">
        <v>4</v>
      </c>
      <c r="S27" s="564"/>
      <c r="T27" s="565"/>
      <c r="U27" s="566"/>
      <c r="V27" s="567"/>
      <c r="W27" s="565"/>
      <c r="X27" s="566"/>
      <c r="Y27" s="46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77"/>
    </row>
    <row r="28" spans="1:37" s="10" customFormat="1" ht="18.75">
      <c r="A28" s="442" t="s">
        <v>183</v>
      </c>
      <c r="B28" s="555" t="s">
        <v>49</v>
      </c>
      <c r="C28" s="556"/>
      <c r="D28" s="557" t="s">
        <v>392</v>
      </c>
      <c r="E28" s="439"/>
      <c r="F28" s="102"/>
      <c r="G28" s="559">
        <v>1.5</v>
      </c>
      <c r="H28" s="560">
        <f t="shared" si="5"/>
        <v>45</v>
      </c>
      <c r="I28" s="561">
        <v>30</v>
      </c>
      <c r="J28" s="97"/>
      <c r="K28" s="97"/>
      <c r="L28" s="97">
        <v>30</v>
      </c>
      <c r="M28" s="562">
        <f t="shared" si="6"/>
        <v>15</v>
      </c>
      <c r="N28" s="563"/>
      <c r="O28" s="488"/>
      <c r="P28" s="564"/>
      <c r="Q28" s="563"/>
      <c r="R28" s="488"/>
      <c r="S28" s="564">
        <v>4</v>
      </c>
      <c r="T28" s="565"/>
      <c r="U28" s="566"/>
      <c r="V28" s="567"/>
      <c r="W28" s="565"/>
      <c r="X28" s="566"/>
      <c r="Y28" s="46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77"/>
    </row>
    <row r="29" spans="1:37" s="10" customFormat="1" ht="48" thickBot="1">
      <c r="A29" s="442" t="s">
        <v>184</v>
      </c>
      <c r="B29" s="555" t="s">
        <v>49</v>
      </c>
      <c r="C29" s="556"/>
      <c r="D29" s="439" t="s">
        <v>394</v>
      </c>
      <c r="E29" s="439"/>
      <c r="F29" s="102"/>
      <c r="G29" s="559"/>
      <c r="H29" s="560"/>
      <c r="I29" s="561">
        <f>SUM($J29:$L29)</f>
        <v>0</v>
      </c>
      <c r="J29" s="97"/>
      <c r="K29" s="97"/>
      <c r="L29" s="97"/>
      <c r="M29" s="109"/>
      <c r="N29" s="563"/>
      <c r="O29" s="488"/>
      <c r="P29" s="564"/>
      <c r="Q29" s="563"/>
      <c r="R29" s="488"/>
      <c r="S29" s="564"/>
      <c r="T29" s="568" t="s">
        <v>52</v>
      </c>
      <c r="U29" s="568" t="s">
        <v>52</v>
      </c>
      <c r="V29" s="568" t="s">
        <v>52</v>
      </c>
      <c r="W29" s="568" t="s">
        <v>52</v>
      </c>
      <c r="X29" s="568" t="s">
        <v>52</v>
      </c>
      <c r="Y29" s="46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77"/>
    </row>
    <row r="30" spans="1:37" s="313" customFormat="1" ht="16.5" customHeight="1" thickBot="1">
      <c r="A30" s="3197" t="s">
        <v>68</v>
      </c>
      <c r="B30" s="3198"/>
      <c r="C30" s="3198"/>
      <c r="D30" s="3198"/>
      <c r="E30" s="3198"/>
      <c r="F30" s="3199"/>
      <c r="G30" s="314">
        <f>SUM(G23:G29)</f>
        <v>13</v>
      </c>
      <c r="H30" s="311"/>
      <c r="I30" s="320">
        <f>I22</f>
        <v>252</v>
      </c>
      <c r="J30" s="320">
        <f>J22</f>
        <v>12</v>
      </c>
      <c r="K30" s="320">
        <f>K22</f>
        <v>0</v>
      </c>
      <c r="L30" s="320">
        <f>L22</f>
        <v>240</v>
      </c>
      <c r="M30" s="320">
        <f>M22</f>
        <v>0</v>
      </c>
      <c r="N30" s="321">
        <f>SUM(N23:N29)</f>
        <v>4</v>
      </c>
      <c r="O30" s="322">
        <f>SUM(O23:O29)</f>
        <v>4</v>
      </c>
      <c r="P30" s="322">
        <f>SUM(P23:P29)</f>
        <v>4</v>
      </c>
      <c r="Q30" s="322">
        <f>SUM(Q22:Q29)</f>
        <v>4</v>
      </c>
      <c r="R30" s="322">
        <f>SUM(R22:R29)</f>
        <v>4</v>
      </c>
      <c r="S30" s="322">
        <f>SUM(S22:S29)</f>
        <v>4</v>
      </c>
      <c r="T30" s="322"/>
      <c r="U30" s="322"/>
      <c r="V30" s="322"/>
      <c r="W30" s="322"/>
      <c r="X30" s="322"/>
      <c r="Y30" s="311"/>
      <c r="Z30" s="380"/>
      <c r="AA30" s="380"/>
      <c r="AB30" s="380"/>
      <c r="AC30" s="380"/>
      <c r="AD30" s="380"/>
      <c r="AE30" s="380"/>
      <c r="AF30" s="380"/>
      <c r="AG30" s="380"/>
      <c r="AH30" s="380"/>
      <c r="AI30" s="380"/>
      <c r="AJ30" s="380"/>
      <c r="AK30" s="377"/>
    </row>
    <row r="31" spans="1:37" s="313" customFormat="1" ht="27" customHeight="1" thickBot="1">
      <c r="A31" s="3197" t="s">
        <v>67</v>
      </c>
      <c r="B31" s="3198"/>
      <c r="C31" s="3198"/>
      <c r="D31" s="3198"/>
      <c r="E31" s="3198"/>
      <c r="F31" s="3199"/>
      <c r="G31" s="315">
        <f aca="true" t="shared" si="7" ref="G31:Y31">G21+G30</f>
        <v>30.5</v>
      </c>
      <c r="H31" s="323">
        <f t="shared" si="7"/>
        <v>525</v>
      </c>
      <c r="I31" s="323">
        <f t="shared" si="7"/>
        <v>501</v>
      </c>
      <c r="J31" s="323">
        <f t="shared" si="7"/>
        <v>89</v>
      </c>
      <c r="K31" s="323">
        <f t="shared" si="7"/>
        <v>0</v>
      </c>
      <c r="L31" s="323">
        <f t="shared" si="7"/>
        <v>412</v>
      </c>
      <c r="M31" s="323">
        <f t="shared" si="7"/>
        <v>276</v>
      </c>
      <c r="N31" s="323">
        <f t="shared" si="7"/>
        <v>10</v>
      </c>
      <c r="O31" s="323">
        <f t="shared" si="7"/>
        <v>6</v>
      </c>
      <c r="P31" s="323">
        <f t="shared" si="7"/>
        <v>6</v>
      </c>
      <c r="Q31" s="323">
        <f t="shared" si="7"/>
        <v>6</v>
      </c>
      <c r="R31" s="323">
        <f t="shared" si="7"/>
        <v>7</v>
      </c>
      <c r="S31" s="323">
        <f t="shared" si="7"/>
        <v>9</v>
      </c>
      <c r="T31" s="323">
        <f t="shared" si="7"/>
        <v>0</v>
      </c>
      <c r="U31" s="323">
        <f t="shared" si="7"/>
        <v>0</v>
      </c>
      <c r="V31" s="323">
        <f t="shared" si="7"/>
        <v>0</v>
      </c>
      <c r="W31" s="323">
        <f t="shared" si="7"/>
        <v>0</v>
      </c>
      <c r="X31" s="323">
        <f t="shared" si="7"/>
        <v>0</v>
      </c>
      <c r="Y31" s="323">
        <f t="shared" si="7"/>
        <v>2</v>
      </c>
      <c r="Z31" s="387"/>
      <c r="AA31" s="387"/>
      <c r="AB31" s="387"/>
      <c r="AC31" s="387"/>
      <c r="AD31" s="387"/>
      <c r="AE31" s="387"/>
      <c r="AF31" s="387"/>
      <c r="AG31" s="387"/>
      <c r="AH31" s="387"/>
      <c r="AI31" s="387"/>
      <c r="AJ31" s="387"/>
      <c r="AK31" s="387"/>
    </row>
    <row r="32" spans="1:37" s="10" customFormat="1" ht="18.75" customHeight="1">
      <c r="A32" s="3200" t="s">
        <v>393</v>
      </c>
      <c r="B32" s="3201"/>
      <c r="C32" s="3202"/>
      <c r="D32" s="3202"/>
      <c r="E32" s="3202"/>
      <c r="F32" s="3203"/>
      <c r="G32" s="316"/>
      <c r="H32" s="90"/>
      <c r="I32" s="90"/>
      <c r="J32" s="90"/>
      <c r="K32" s="90"/>
      <c r="L32" s="90"/>
      <c r="M32" s="93"/>
      <c r="N32" s="263"/>
      <c r="O32" s="90"/>
      <c r="P32" s="90"/>
      <c r="Q32" s="279"/>
      <c r="R32" s="90"/>
      <c r="S32" s="90"/>
      <c r="T32" s="279"/>
      <c r="U32" s="90"/>
      <c r="V32" s="90"/>
      <c r="W32" s="279"/>
      <c r="X32" s="90"/>
      <c r="Y32" s="90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</row>
    <row r="33" spans="1:37" s="10" customFormat="1" ht="18" customHeight="1" thickBot="1">
      <c r="A33" s="3204"/>
      <c r="B33" s="3205"/>
      <c r="C33" s="3205"/>
      <c r="D33" s="3205"/>
      <c r="E33" s="3205"/>
      <c r="F33" s="3206"/>
      <c r="G33" s="317"/>
      <c r="H33" s="91"/>
      <c r="I33" s="91"/>
      <c r="J33" s="91"/>
      <c r="K33" s="91"/>
      <c r="L33" s="91"/>
      <c r="M33" s="94"/>
      <c r="N33" s="264"/>
      <c r="O33" s="91"/>
      <c r="P33" s="91"/>
      <c r="Q33" s="280"/>
      <c r="R33" s="91"/>
      <c r="S33" s="91"/>
      <c r="T33" s="280"/>
      <c r="U33" s="91"/>
      <c r="V33" s="91"/>
      <c r="W33" s="280"/>
      <c r="X33" s="91"/>
      <c r="Y33" s="91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</row>
    <row r="34" spans="1:37" s="10" customFormat="1" ht="32.25" customHeight="1" thickBot="1">
      <c r="A34" s="3207" t="s">
        <v>64</v>
      </c>
      <c r="B34" s="3208"/>
      <c r="C34" s="3208"/>
      <c r="D34" s="3208"/>
      <c r="E34" s="3208"/>
      <c r="F34" s="3208"/>
      <c r="G34" s="3208"/>
      <c r="H34" s="3208"/>
      <c r="I34" s="3208"/>
      <c r="J34" s="3208"/>
      <c r="K34" s="3208"/>
      <c r="L34" s="3208"/>
      <c r="M34" s="3208"/>
      <c r="N34" s="3208"/>
      <c r="O34" s="3208"/>
      <c r="P34" s="3208"/>
      <c r="Q34" s="3208"/>
      <c r="R34" s="3208"/>
      <c r="S34" s="3208"/>
      <c r="T34" s="3208"/>
      <c r="U34" s="3208"/>
      <c r="V34" s="3208"/>
      <c r="W34" s="3208"/>
      <c r="X34" s="3208"/>
      <c r="Y34" s="3208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</row>
    <row r="35" spans="1:37" s="10" customFormat="1" ht="34.5" customHeight="1">
      <c r="A35" s="475" t="s">
        <v>185</v>
      </c>
      <c r="B35" s="476" t="s">
        <v>251</v>
      </c>
      <c r="C35" s="477"/>
      <c r="D35" s="478"/>
      <c r="E35" s="479"/>
      <c r="F35" s="480"/>
      <c r="G35" s="1194">
        <v>3.5</v>
      </c>
      <c r="H35" s="481">
        <f>G35*30</f>
        <v>105</v>
      </c>
      <c r="I35" s="496">
        <f>SUM(I36:I37)</f>
        <v>51</v>
      </c>
      <c r="J35" s="496">
        <f>SUM(J36:J37)</f>
        <v>34</v>
      </c>
      <c r="K35" s="496">
        <f>SUM(K36:K37)</f>
        <v>9</v>
      </c>
      <c r="L35" s="496">
        <f>SUM(L36:L37)</f>
        <v>8</v>
      </c>
      <c r="M35" s="485">
        <f>H35-I35</f>
        <v>54</v>
      </c>
      <c r="N35" s="497"/>
      <c r="O35" s="490"/>
      <c r="P35" s="493"/>
      <c r="Q35" s="498"/>
      <c r="R35" s="486"/>
      <c r="S35" s="493"/>
      <c r="T35" s="498"/>
      <c r="U35" s="486"/>
      <c r="V35" s="493"/>
      <c r="W35" s="498"/>
      <c r="X35" s="486"/>
      <c r="Y35" s="487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</row>
    <row r="36" spans="1:37" s="10" customFormat="1" ht="18.75">
      <c r="A36" s="442" t="s">
        <v>249</v>
      </c>
      <c r="B36" s="168" t="s">
        <v>300</v>
      </c>
      <c r="C36" s="569"/>
      <c r="D36" s="443">
        <v>6</v>
      </c>
      <c r="E36" s="448"/>
      <c r="F36" s="139"/>
      <c r="G36" s="997">
        <v>1.5</v>
      </c>
      <c r="H36" s="570">
        <f>G36*30</f>
        <v>45</v>
      </c>
      <c r="I36" s="561">
        <f>J36+K36+L36</f>
        <v>24</v>
      </c>
      <c r="J36" s="571">
        <v>16</v>
      </c>
      <c r="K36" s="572"/>
      <c r="L36" s="573">
        <v>8</v>
      </c>
      <c r="M36" s="489">
        <f aca="true" t="shared" si="8" ref="M36:M58">H36-I36</f>
        <v>21</v>
      </c>
      <c r="N36" s="492"/>
      <c r="O36" s="491"/>
      <c r="P36" s="494"/>
      <c r="Q36" s="360"/>
      <c r="R36" s="488"/>
      <c r="S36" s="494">
        <v>3</v>
      </c>
      <c r="T36" s="360"/>
      <c r="U36" s="361"/>
      <c r="V36" s="494"/>
      <c r="W36" s="360"/>
      <c r="X36" s="361"/>
      <c r="Y36" s="495"/>
      <c r="Z36" s="380"/>
      <c r="AA36" s="380">
        <v>2</v>
      </c>
      <c r="AB36" s="380"/>
      <c r="AC36" s="380">
        <f>I36/H36</f>
        <v>0.5333333333333333</v>
      </c>
      <c r="AD36" s="380"/>
      <c r="AE36" s="380"/>
      <c r="AF36" s="380"/>
      <c r="AG36" s="380"/>
      <c r="AH36" s="380"/>
      <c r="AI36" s="380"/>
      <c r="AJ36" s="380"/>
      <c r="AK36" s="380"/>
    </row>
    <row r="37" spans="1:37" s="10" customFormat="1" ht="19.5" thickBot="1">
      <c r="A37" s="640" t="s">
        <v>250</v>
      </c>
      <c r="B37" s="731" t="s">
        <v>243</v>
      </c>
      <c r="C37" s="730">
        <v>9</v>
      </c>
      <c r="D37" s="729"/>
      <c r="E37" s="729"/>
      <c r="F37" s="728"/>
      <c r="G37" s="747">
        <v>2</v>
      </c>
      <c r="H37" s="725">
        <f>G37*30</f>
        <v>60</v>
      </c>
      <c r="I37" s="691">
        <f>J37+K37+L37</f>
        <v>27</v>
      </c>
      <c r="J37" s="153">
        <v>18</v>
      </c>
      <c r="K37" s="154">
        <v>9</v>
      </c>
      <c r="L37" s="154"/>
      <c r="M37" s="726">
        <f>H37-I37</f>
        <v>33</v>
      </c>
      <c r="N37" s="748"/>
      <c r="O37" s="727"/>
      <c r="P37" s="745"/>
      <c r="Q37" s="749"/>
      <c r="R37" s="746"/>
      <c r="S37" s="745"/>
      <c r="T37" s="749"/>
      <c r="U37" s="746"/>
      <c r="V37" s="745">
        <v>3</v>
      </c>
      <c r="W37" s="749"/>
      <c r="X37" s="746"/>
      <c r="Y37" s="750"/>
      <c r="Z37" s="380"/>
      <c r="AA37" s="380">
        <v>3</v>
      </c>
      <c r="AB37" s="380"/>
      <c r="AC37" s="380">
        <f>I37/H37</f>
        <v>0.45</v>
      </c>
      <c r="AD37" s="380"/>
      <c r="AE37" s="380"/>
      <c r="AF37" s="380"/>
      <c r="AG37" s="380"/>
      <c r="AH37" s="380"/>
      <c r="AI37" s="380"/>
      <c r="AJ37" s="380"/>
      <c r="AK37" s="380"/>
    </row>
    <row r="38" spans="1:37" s="10" customFormat="1" ht="25.5" customHeight="1" thickBot="1">
      <c r="A38" s="442" t="s">
        <v>203</v>
      </c>
      <c r="B38" s="800" t="s">
        <v>352</v>
      </c>
      <c r="C38" s="751"/>
      <c r="D38" s="751" t="s">
        <v>23</v>
      </c>
      <c r="E38" s="751"/>
      <c r="F38" s="752"/>
      <c r="G38" s="999">
        <v>2</v>
      </c>
      <c r="H38" s="753">
        <f>G38*30</f>
        <v>60</v>
      </c>
      <c r="I38" s="754">
        <f>J38+K38+L38</f>
        <v>30</v>
      </c>
      <c r="J38" s="753">
        <v>15</v>
      </c>
      <c r="K38" s="755"/>
      <c r="L38" s="756">
        <v>15</v>
      </c>
      <c r="M38" s="757">
        <f>H38-I38</f>
        <v>30</v>
      </c>
      <c r="N38" s="758">
        <v>2</v>
      </c>
      <c r="O38" s="759"/>
      <c r="P38" s="760"/>
      <c r="Q38" s="761"/>
      <c r="R38" s="760"/>
      <c r="S38" s="760"/>
      <c r="T38" s="761"/>
      <c r="U38" s="760"/>
      <c r="V38" s="760"/>
      <c r="W38" s="761"/>
      <c r="X38" s="760"/>
      <c r="Y38" s="762"/>
      <c r="Z38" s="380"/>
      <c r="AA38" s="380">
        <v>1</v>
      </c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</row>
    <row r="39" spans="1:64" s="10" customFormat="1" ht="18.75">
      <c r="A39" s="441" t="s">
        <v>186</v>
      </c>
      <c r="B39" s="168" t="s">
        <v>81</v>
      </c>
      <c r="C39" s="569"/>
      <c r="D39" s="448"/>
      <c r="E39" s="448"/>
      <c r="F39" s="474"/>
      <c r="G39" s="735">
        <v>7</v>
      </c>
      <c r="H39" s="570">
        <f aca="true" t="shared" si="9" ref="H39:H59">G39*30</f>
        <v>210</v>
      </c>
      <c r="I39" s="572">
        <f>SUM(I40:I41)</f>
        <v>105</v>
      </c>
      <c r="J39" s="572">
        <f>SUM(J40:J41)</f>
        <v>57</v>
      </c>
      <c r="K39" s="572">
        <f>SUM(K40:K41)</f>
        <v>48</v>
      </c>
      <c r="L39" s="572">
        <f>SUM(L40:L41)</f>
        <v>0</v>
      </c>
      <c r="M39" s="58">
        <f t="shared" si="8"/>
        <v>105</v>
      </c>
      <c r="N39" s="269"/>
      <c r="O39" s="103"/>
      <c r="P39" s="173"/>
      <c r="Q39" s="240"/>
      <c r="R39" s="103"/>
      <c r="S39" s="140"/>
      <c r="T39" s="240"/>
      <c r="U39" s="103"/>
      <c r="V39" s="140"/>
      <c r="W39" s="240"/>
      <c r="X39" s="103"/>
      <c r="Y39" s="140"/>
      <c r="Z39" s="380"/>
      <c r="AA39" s="38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</row>
    <row r="40" spans="1:37" s="10" customFormat="1" ht="18.75">
      <c r="A40" s="442" t="s">
        <v>187</v>
      </c>
      <c r="B40" s="292" t="s">
        <v>112</v>
      </c>
      <c r="C40" s="574"/>
      <c r="D40" s="97">
        <v>1</v>
      </c>
      <c r="E40" s="97"/>
      <c r="F40" s="61"/>
      <c r="G40" s="283">
        <v>4</v>
      </c>
      <c r="H40" s="575">
        <f t="shared" si="9"/>
        <v>120</v>
      </c>
      <c r="I40" s="576">
        <f aca="true" t="shared" si="10" ref="I40:I47">J40+K40+L40</f>
        <v>60</v>
      </c>
      <c r="J40" s="443">
        <v>30</v>
      </c>
      <c r="K40" s="444">
        <v>30</v>
      </c>
      <c r="L40" s="444"/>
      <c r="M40" s="46">
        <f t="shared" si="8"/>
        <v>60</v>
      </c>
      <c r="N40" s="270">
        <v>4</v>
      </c>
      <c r="O40" s="13"/>
      <c r="P40" s="170"/>
      <c r="Q40" s="242"/>
      <c r="R40" s="13"/>
      <c r="S40" s="46"/>
      <c r="T40" s="242"/>
      <c r="U40" s="13"/>
      <c r="V40" s="46"/>
      <c r="W40" s="242"/>
      <c r="X40" s="13"/>
      <c r="Y40" s="46"/>
      <c r="Z40" s="384"/>
      <c r="AA40" s="377">
        <v>1</v>
      </c>
      <c r="AB40" s="377"/>
      <c r="AC40" s="380">
        <f>I40/H40</f>
        <v>0.5</v>
      </c>
      <c r="AD40" s="377"/>
      <c r="AE40" s="377"/>
      <c r="AF40" s="377"/>
      <c r="AG40" s="377"/>
      <c r="AH40" s="377"/>
      <c r="AI40" s="377"/>
      <c r="AJ40" s="377"/>
      <c r="AK40" s="377"/>
    </row>
    <row r="41" spans="1:37" s="10" customFormat="1" ht="18.75">
      <c r="A41" s="442" t="s">
        <v>188</v>
      </c>
      <c r="B41" s="292" t="s">
        <v>112</v>
      </c>
      <c r="C41" s="574">
        <v>2</v>
      </c>
      <c r="D41" s="449"/>
      <c r="E41" s="449"/>
      <c r="F41" s="62"/>
      <c r="G41" s="283">
        <v>3</v>
      </c>
      <c r="H41" s="575">
        <f t="shared" si="9"/>
        <v>90</v>
      </c>
      <c r="I41" s="576">
        <f t="shared" si="10"/>
        <v>45</v>
      </c>
      <c r="J41" s="443">
        <v>27</v>
      </c>
      <c r="K41" s="444">
        <v>18</v>
      </c>
      <c r="L41" s="444"/>
      <c r="M41" s="288">
        <f t="shared" si="8"/>
        <v>45</v>
      </c>
      <c r="N41" s="271"/>
      <c r="O41" s="23">
        <v>5</v>
      </c>
      <c r="P41" s="171"/>
      <c r="Q41" s="241"/>
      <c r="R41" s="23"/>
      <c r="S41" s="60"/>
      <c r="T41" s="241"/>
      <c r="U41" s="23"/>
      <c r="V41" s="60"/>
      <c r="W41" s="241"/>
      <c r="X41" s="23"/>
      <c r="Y41" s="60"/>
      <c r="Z41" s="380"/>
      <c r="AA41" s="380">
        <v>1</v>
      </c>
      <c r="AB41" s="380"/>
      <c r="AC41" s="380">
        <f>I41/H41</f>
        <v>0.5</v>
      </c>
      <c r="AD41" s="380"/>
      <c r="AE41" s="380"/>
      <c r="AF41" s="380"/>
      <c r="AG41" s="380"/>
      <c r="AH41" s="380"/>
      <c r="AI41" s="380"/>
      <c r="AJ41" s="380"/>
      <c r="AK41" s="380"/>
    </row>
    <row r="42" spans="1:37" s="10" customFormat="1" ht="18.75">
      <c r="A42" s="442" t="s">
        <v>189</v>
      </c>
      <c r="B42" s="166" t="s">
        <v>326</v>
      </c>
      <c r="C42" s="574"/>
      <c r="D42" s="443">
        <v>5</v>
      </c>
      <c r="E42" s="449"/>
      <c r="F42" s="62"/>
      <c r="G42" s="998">
        <v>2</v>
      </c>
      <c r="H42" s="575">
        <f t="shared" si="9"/>
        <v>60</v>
      </c>
      <c r="I42" s="576">
        <f t="shared" si="10"/>
        <v>30</v>
      </c>
      <c r="J42" s="98">
        <v>20</v>
      </c>
      <c r="K42" s="98"/>
      <c r="L42" s="98">
        <v>10</v>
      </c>
      <c r="M42" s="288">
        <f t="shared" si="8"/>
        <v>30</v>
      </c>
      <c r="N42" s="271"/>
      <c r="O42" s="23"/>
      <c r="P42" s="171"/>
      <c r="Q42" s="241"/>
      <c r="R42" s="23">
        <v>3</v>
      </c>
      <c r="S42" s="446"/>
      <c r="T42" s="241"/>
      <c r="U42" s="23"/>
      <c r="V42" s="60"/>
      <c r="W42" s="241"/>
      <c r="X42" s="23"/>
      <c r="Y42" s="60"/>
      <c r="Z42" s="380"/>
      <c r="AA42" s="380">
        <v>2</v>
      </c>
      <c r="AB42" s="380"/>
      <c r="AC42" s="380">
        <f>I42/H42</f>
        <v>0.5</v>
      </c>
      <c r="AD42" s="694"/>
      <c r="AE42" s="380"/>
      <c r="AF42" s="380"/>
      <c r="AG42" s="380"/>
      <c r="AH42" s="380"/>
      <c r="AI42" s="380"/>
      <c r="AJ42" s="380"/>
      <c r="AK42" s="380"/>
    </row>
    <row r="43" spans="1:37" s="10" customFormat="1" ht="18.75">
      <c r="A43" s="442" t="s">
        <v>190</v>
      </c>
      <c r="B43" s="166" t="s">
        <v>113</v>
      </c>
      <c r="C43" s="574"/>
      <c r="D43" s="996" t="s">
        <v>62</v>
      </c>
      <c r="E43" s="449"/>
      <c r="F43" s="62"/>
      <c r="G43" s="997">
        <v>3</v>
      </c>
      <c r="H43" s="575">
        <f t="shared" si="9"/>
        <v>90</v>
      </c>
      <c r="I43" s="576">
        <f t="shared" si="10"/>
        <v>45</v>
      </c>
      <c r="J43" s="443">
        <v>30</v>
      </c>
      <c r="K43" s="444"/>
      <c r="L43" s="444">
        <v>15</v>
      </c>
      <c r="M43" s="46">
        <f t="shared" si="8"/>
        <v>45</v>
      </c>
      <c r="N43" s="271"/>
      <c r="O43" s="23"/>
      <c r="P43" s="171"/>
      <c r="Q43" s="241"/>
      <c r="R43" s="23"/>
      <c r="S43" s="60"/>
      <c r="T43" s="241"/>
      <c r="U43" s="23"/>
      <c r="V43" s="60"/>
      <c r="W43" s="241">
        <v>3</v>
      </c>
      <c r="X43" s="23"/>
      <c r="Y43" s="60"/>
      <c r="Z43" s="380"/>
      <c r="AA43" s="380">
        <v>4</v>
      </c>
      <c r="AB43" s="380"/>
      <c r="AC43" s="380">
        <f>I43/H43</f>
        <v>0.5</v>
      </c>
      <c r="AD43" s="380"/>
      <c r="AE43" s="380"/>
      <c r="AF43" s="380"/>
      <c r="AG43" s="380"/>
      <c r="AH43" s="380"/>
      <c r="AI43" s="380"/>
      <c r="AJ43" s="380"/>
      <c r="AK43" s="380"/>
    </row>
    <row r="44" spans="1:37" s="10" customFormat="1" ht="18.75">
      <c r="A44" s="442" t="s">
        <v>191</v>
      </c>
      <c r="B44" s="166" t="s">
        <v>82</v>
      </c>
      <c r="C44" s="67"/>
      <c r="D44" s="25"/>
      <c r="E44" s="25"/>
      <c r="F44" s="62"/>
      <c r="G44" s="336">
        <v>12</v>
      </c>
      <c r="H44" s="151">
        <f t="shared" si="9"/>
        <v>360</v>
      </c>
      <c r="I44" s="16">
        <f t="shared" si="10"/>
        <v>198</v>
      </c>
      <c r="J44" s="27">
        <f>SUM(J45:J47)</f>
        <v>99</v>
      </c>
      <c r="K44" s="26"/>
      <c r="L44" s="26">
        <f>SUM(L45:L47)</f>
        <v>99</v>
      </c>
      <c r="M44" s="288">
        <f t="shared" si="8"/>
        <v>162</v>
      </c>
      <c r="N44" s="271"/>
      <c r="O44" s="23"/>
      <c r="P44" s="171"/>
      <c r="Q44" s="241"/>
      <c r="R44" s="23"/>
      <c r="S44" s="60"/>
      <c r="T44" s="241"/>
      <c r="U44" s="23"/>
      <c r="V44" s="60"/>
      <c r="W44" s="241"/>
      <c r="X44" s="23"/>
      <c r="Y44" s="6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0"/>
    </row>
    <row r="45" spans="1:37" s="10" customFormat="1" ht="19.5" thickBot="1">
      <c r="A45" s="442" t="s">
        <v>192</v>
      </c>
      <c r="B45" s="293" t="s">
        <v>114</v>
      </c>
      <c r="C45" s="483">
        <v>1</v>
      </c>
      <c r="D45" s="26"/>
      <c r="E45" s="26"/>
      <c r="F45" s="61"/>
      <c r="G45" s="345">
        <v>6</v>
      </c>
      <c r="H45" s="440">
        <f t="shared" si="9"/>
        <v>180</v>
      </c>
      <c r="I45" s="16">
        <f t="shared" si="10"/>
        <v>90</v>
      </c>
      <c r="J45" s="163">
        <v>45</v>
      </c>
      <c r="K45" s="164"/>
      <c r="L45" s="163">
        <v>45</v>
      </c>
      <c r="M45" s="288">
        <f t="shared" si="8"/>
        <v>90</v>
      </c>
      <c r="N45" s="270">
        <f>6</f>
        <v>6</v>
      </c>
      <c r="O45" s="23"/>
      <c r="P45" s="171"/>
      <c r="Q45" s="241"/>
      <c r="R45" s="23"/>
      <c r="S45" s="60"/>
      <c r="T45" s="241"/>
      <c r="U45" s="23"/>
      <c r="V45" s="60"/>
      <c r="W45" s="241"/>
      <c r="X45" s="23"/>
      <c r="Y45" s="60"/>
      <c r="Z45" s="384"/>
      <c r="AA45" s="380">
        <v>1</v>
      </c>
      <c r="AB45" s="380"/>
      <c r="AC45" s="380">
        <f>I45/H45</f>
        <v>0.5</v>
      </c>
      <c r="AD45" s="380"/>
      <c r="AE45" s="380"/>
      <c r="AF45" s="380"/>
      <c r="AG45" s="380"/>
      <c r="AH45" s="380"/>
      <c r="AI45" s="380"/>
      <c r="AJ45" s="380"/>
      <c r="AK45" s="380"/>
    </row>
    <row r="46" spans="1:37" s="10" customFormat="1" ht="18.75">
      <c r="A46" s="442" t="s">
        <v>193</v>
      </c>
      <c r="B46" s="293" t="s">
        <v>114</v>
      </c>
      <c r="C46" s="126"/>
      <c r="D46" s="114"/>
      <c r="E46" s="114"/>
      <c r="F46" s="127"/>
      <c r="G46" s="345">
        <v>3</v>
      </c>
      <c r="H46" s="440">
        <f t="shared" si="9"/>
        <v>90</v>
      </c>
      <c r="I46" s="16">
        <v>54</v>
      </c>
      <c r="J46" s="163">
        <v>27</v>
      </c>
      <c r="K46" s="164"/>
      <c r="L46" s="164">
        <v>27</v>
      </c>
      <c r="M46" s="288">
        <f t="shared" si="8"/>
        <v>36</v>
      </c>
      <c r="N46" s="360"/>
      <c r="O46" s="361">
        <v>6</v>
      </c>
      <c r="P46" s="172"/>
      <c r="Q46" s="281"/>
      <c r="R46" s="42"/>
      <c r="S46" s="69"/>
      <c r="T46" s="281"/>
      <c r="U46" s="42"/>
      <c r="V46" s="69"/>
      <c r="W46" s="281"/>
      <c r="X46" s="42"/>
      <c r="Y46" s="69"/>
      <c r="Z46" s="380"/>
      <c r="AA46" s="380">
        <v>1</v>
      </c>
      <c r="AB46" s="390"/>
      <c r="AC46" s="380">
        <f>I46/H46</f>
        <v>0.6</v>
      </c>
      <c r="AD46" s="390"/>
      <c r="AE46" s="390"/>
      <c r="AF46" s="390"/>
      <c r="AG46" s="390"/>
      <c r="AH46" s="390"/>
      <c r="AI46" s="390"/>
      <c r="AJ46" s="390"/>
      <c r="AK46" s="390"/>
    </row>
    <row r="47" spans="1:37" s="10" customFormat="1" ht="31.5">
      <c r="A47" s="442" t="s">
        <v>379</v>
      </c>
      <c r="B47" s="293" t="s">
        <v>382</v>
      </c>
      <c r="C47" s="67">
        <v>3</v>
      </c>
      <c r="D47" s="26"/>
      <c r="E47" s="26"/>
      <c r="F47" s="62"/>
      <c r="G47" s="345">
        <v>3</v>
      </c>
      <c r="H47" s="440">
        <f t="shared" si="9"/>
        <v>90</v>
      </c>
      <c r="I47" s="16">
        <f t="shared" si="10"/>
        <v>54</v>
      </c>
      <c r="J47" s="95">
        <v>27</v>
      </c>
      <c r="K47" s="95"/>
      <c r="L47" s="95">
        <v>27</v>
      </c>
      <c r="M47" s="288">
        <f t="shared" si="8"/>
        <v>36</v>
      </c>
      <c r="N47" s="271"/>
      <c r="O47" s="23"/>
      <c r="P47" s="445">
        <v>6</v>
      </c>
      <c r="Q47" s="241"/>
      <c r="R47" s="23"/>
      <c r="S47" s="60"/>
      <c r="T47" s="241"/>
      <c r="U47" s="23"/>
      <c r="V47" s="60"/>
      <c r="W47" s="241"/>
      <c r="X47" s="23"/>
      <c r="Y47" s="60"/>
      <c r="Z47" s="380"/>
      <c r="AA47" s="380">
        <v>1</v>
      </c>
      <c r="AB47" s="380"/>
      <c r="AC47" s="380">
        <f>I47/H47</f>
        <v>0.6</v>
      </c>
      <c r="AD47" s="380"/>
      <c r="AE47" s="380"/>
      <c r="AF47" s="380"/>
      <c r="AG47" s="380"/>
      <c r="AH47" s="380"/>
      <c r="AI47" s="380"/>
      <c r="AJ47" s="380"/>
      <c r="AK47" s="380"/>
    </row>
    <row r="48" spans="1:37" s="10" customFormat="1" ht="31.5">
      <c r="A48" s="442" t="s">
        <v>252</v>
      </c>
      <c r="B48" s="168" t="s">
        <v>253</v>
      </c>
      <c r="C48" s="67"/>
      <c r="D48" s="26"/>
      <c r="E48" s="26"/>
      <c r="F48" s="62"/>
      <c r="G48" s="1195">
        <v>5</v>
      </c>
      <c r="H48" s="151">
        <f>G48*30</f>
        <v>150</v>
      </c>
      <c r="I48" s="504">
        <f>SUM(I49:I50)</f>
        <v>93</v>
      </c>
      <c r="J48" s="504">
        <f>SUM(J49:J50)</f>
        <v>30</v>
      </c>
      <c r="K48" s="504">
        <f>SUM(K49:K50)</f>
        <v>45</v>
      </c>
      <c r="L48" s="504">
        <f>SUM(L49:L50)</f>
        <v>18</v>
      </c>
      <c r="M48" s="46">
        <f t="shared" si="8"/>
        <v>57</v>
      </c>
      <c r="N48" s="271"/>
      <c r="O48" s="23"/>
      <c r="P48" s="445"/>
      <c r="Q48" s="241"/>
      <c r="R48" s="23"/>
      <c r="S48" s="60"/>
      <c r="T48" s="241"/>
      <c r="U48" s="23"/>
      <c r="V48" s="60"/>
      <c r="W48" s="241"/>
      <c r="X48" s="23"/>
      <c r="Y48" s="6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</row>
    <row r="49" spans="1:37" s="10" customFormat="1" ht="44.25" customHeight="1">
      <c r="A49" s="442" t="s">
        <v>378</v>
      </c>
      <c r="B49" s="168" t="s">
        <v>377</v>
      </c>
      <c r="C49" s="67">
        <v>7</v>
      </c>
      <c r="D49" s="26"/>
      <c r="E49" s="26"/>
      <c r="F49" s="62"/>
      <c r="G49" s="1000">
        <v>4</v>
      </c>
      <c r="H49" s="499">
        <f t="shared" si="9"/>
        <v>120</v>
      </c>
      <c r="I49" s="504">
        <v>75</v>
      </c>
      <c r="J49" s="504">
        <v>30</v>
      </c>
      <c r="K49" s="504">
        <v>45</v>
      </c>
      <c r="L49" s="504"/>
      <c r="M49" s="500">
        <f t="shared" si="8"/>
        <v>45</v>
      </c>
      <c r="N49" s="271"/>
      <c r="O49" s="23"/>
      <c r="P49" s="171"/>
      <c r="Q49" s="241"/>
      <c r="R49" s="23"/>
      <c r="S49" s="60"/>
      <c r="T49" s="241">
        <v>5</v>
      </c>
      <c r="U49" s="23"/>
      <c r="V49" s="60"/>
      <c r="W49" s="241"/>
      <c r="X49" s="23"/>
      <c r="Y49" s="60"/>
      <c r="Z49" s="380"/>
      <c r="AA49" s="380">
        <v>3</v>
      </c>
      <c r="AB49" s="380"/>
      <c r="AC49" s="380">
        <f>I49/H49</f>
        <v>0.625</v>
      </c>
      <c r="AD49" s="380"/>
      <c r="AE49" s="380"/>
      <c r="AF49" s="380"/>
      <c r="AG49" s="380"/>
      <c r="AH49" s="380"/>
      <c r="AI49" s="380"/>
      <c r="AJ49" s="380"/>
      <c r="AK49" s="380"/>
    </row>
    <row r="50" spans="1:37" s="250" customFormat="1" ht="39" customHeight="1">
      <c r="A50" s="442" t="s">
        <v>194</v>
      </c>
      <c r="B50" s="332" t="s">
        <v>385</v>
      </c>
      <c r="C50" s="333"/>
      <c r="D50" s="334"/>
      <c r="E50" s="334">
        <v>9</v>
      </c>
      <c r="F50" s="335"/>
      <c r="G50" s="336">
        <v>1</v>
      </c>
      <c r="H50" s="447">
        <f t="shared" si="9"/>
        <v>30</v>
      </c>
      <c r="I50" s="501">
        <f aca="true" t="shared" si="11" ref="I50:I59">J50+K50+L50</f>
        <v>18</v>
      </c>
      <c r="J50" s="502"/>
      <c r="K50" s="503"/>
      <c r="L50" s="503">
        <v>18</v>
      </c>
      <c r="M50" s="331">
        <f t="shared" si="8"/>
        <v>12</v>
      </c>
      <c r="N50" s="271"/>
      <c r="O50" s="338"/>
      <c r="P50" s="340"/>
      <c r="Q50" s="241"/>
      <c r="R50" s="338"/>
      <c r="S50" s="339"/>
      <c r="T50" s="241"/>
      <c r="U50" s="338">
        <v>1</v>
      </c>
      <c r="V50" s="339">
        <v>1</v>
      </c>
      <c r="W50" s="241"/>
      <c r="X50" s="338"/>
      <c r="Y50" s="339"/>
      <c r="Z50" s="380"/>
      <c r="AA50" s="380">
        <v>3</v>
      </c>
      <c r="AB50" s="380"/>
      <c r="AC50" s="380">
        <f>I50/H50</f>
        <v>0.6</v>
      </c>
      <c r="AD50" s="380"/>
      <c r="AE50" s="380"/>
      <c r="AF50" s="380"/>
      <c r="AG50" s="380"/>
      <c r="AH50" s="380"/>
      <c r="AI50" s="380"/>
      <c r="AJ50" s="380"/>
      <c r="AK50" s="380"/>
    </row>
    <row r="51" spans="1:37" s="10" customFormat="1" ht="24" customHeight="1">
      <c r="A51" s="442" t="s">
        <v>195</v>
      </c>
      <c r="B51" s="166" t="s">
        <v>83</v>
      </c>
      <c r="C51" s="67"/>
      <c r="D51" s="25"/>
      <c r="E51" s="25"/>
      <c r="F51" s="62"/>
      <c r="G51" s="345">
        <v>5</v>
      </c>
      <c r="H51" s="440">
        <f t="shared" si="9"/>
        <v>150</v>
      </c>
      <c r="I51" s="22">
        <f t="shared" si="11"/>
        <v>78</v>
      </c>
      <c r="J51" s="164">
        <f>SUM(J52:J54)</f>
        <v>36</v>
      </c>
      <c r="K51" s="164">
        <f>SUM(K52:K54)</f>
        <v>27</v>
      </c>
      <c r="L51" s="164">
        <f>SUM(L52:L54)</f>
        <v>15</v>
      </c>
      <c r="M51" s="85">
        <f t="shared" si="8"/>
        <v>72</v>
      </c>
      <c r="N51" s="271"/>
      <c r="O51" s="23"/>
      <c r="P51" s="171"/>
      <c r="Q51" s="241"/>
      <c r="R51" s="23"/>
      <c r="S51" s="60"/>
      <c r="T51" s="241"/>
      <c r="U51" s="23"/>
      <c r="V51" s="60"/>
      <c r="W51" s="241"/>
      <c r="X51" s="23"/>
      <c r="Y51" s="60"/>
      <c r="Z51" s="380"/>
      <c r="AA51" s="380"/>
      <c r="AB51" s="380"/>
      <c r="AC51" s="380"/>
      <c r="AD51" s="380"/>
      <c r="AE51" s="380"/>
      <c r="AF51" s="380"/>
      <c r="AG51" s="380"/>
      <c r="AH51" s="380"/>
      <c r="AI51" s="380"/>
      <c r="AJ51" s="380"/>
      <c r="AK51" s="380"/>
    </row>
    <row r="52" spans="1:37" s="10" customFormat="1" ht="18.75">
      <c r="A52" s="442" t="s">
        <v>196</v>
      </c>
      <c r="B52" s="293" t="s">
        <v>115</v>
      </c>
      <c r="C52" s="67"/>
      <c r="D52" s="25"/>
      <c r="E52" s="25"/>
      <c r="F52" s="62"/>
      <c r="G52" s="336">
        <v>2</v>
      </c>
      <c r="H52" s="151">
        <f t="shared" si="9"/>
        <v>60</v>
      </c>
      <c r="I52" s="16">
        <f t="shared" si="11"/>
        <v>27</v>
      </c>
      <c r="J52" s="27">
        <v>18</v>
      </c>
      <c r="K52" s="26">
        <v>9</v>
      </c>
      <c r="L52" s="26"/>
      <c r="M52" s="46">
        <f t="shared" si="8"/>
        <v>33</v>
      </c>
      <c r="N52" s="271"/>
      <c r="O52" s="23">
        <v>3</v>
      </c>
      <c r="P52" s="171"/>
      <c r="Q52" s="241"/>
      <c r="R52" s="23"/>
      <c r="S52" s="60"/>
      <c r="T52" s="241"/>
      <c r="U52" s="23"/>
      <c r="V52" s="60"/>
      <c r="W52" s="241"/>
      <c r="X52" s="23"/>
      <c r="Y52" s="60"/>
      <c r="Z52" s="380"/>
      <c r="AA52" s="380">
        <v>1</v>
      </c>
      <c r="AB52" s="380"/>
      <c r="AC52" s="380">
        <f>I52/H52</f>
        <v>0.45</v>
      </c>
      <c r="AD52" s="380"/>
      <c r="AE52" s="380"/>
      <c r="AF52" s="380"/>
      <c r="AG52" s="380"/>
      <c r="AH52" s="380"/>
      <c r="AI52" s="380"/>
      <c r="AJ52" s="380"/>
      <c r="AK52" s="380"/>
    </row>
    <row r="53" spans="1:37" s="10" customFormat="1" ht="18.75">
      <c r="A53" s="442" t="s">
        <v>197</v>
      </c>
      <c r="B53" s="293" t="s">
        <v>115</v>
      </c>
      <c r="C53" s="67">
        <v>3</v>
      </c>
      <c r="D53" s="25"/>
      <c r="E53" s="25"/>
      <c r="F53" s="62"/>
      <c r="G53" s="336">
        <v>2</v>
      </c>
      <c r="H53" s="151">
        <f t="shared" si="9"/>
        <v>60</v>
      </c>
      <c r="I53" s="16">
        <f t="shared" si="11"/>
        <v>36</v>
      </c>
      <c r="J53" s="27">
        <v>18</v>
      </c>
      <c r="K53" s="26">
        <v>18</v>
      </c>
      <c r="L53" s="26"/>
      <c r="M53" s="46">
        <f t="shared" si="8"/>
        <v>24</v>
      </c>
      <c r="N53" s="271"/>
      <c r="O53" s="23"/>
      <c r="P53" s="171">
        <v>4</v>
      </c>
      <c r="Q53" s="241"/>
      <c r="R53" s="23"/>
      <c r="S53" s="60"/>
      <c r="T53" s="241"/>
      <c r="U53" s="23"/>
      <c r="V53" s="60"/>
      <c r="W53" s="241"/>
      <c r="X53" s="23"/>
      <c r="Y53" s="60"/>
      <c r="Z53" s="380"/>
      <c r="AA53" s="380">
        <v>1</v>
      </c>
      <c r="AB53" s="380"/>
      <c r="AC53" s="380">
        <f>I53/H53</f>
        <v>0.6</v>
      </c>
      <c r="AD53" s="380"/>
      <c r="AE53" s="380"/>
      <c r="AF53" s="380"/>
      <c r="AG53" s="380"/>
      <c r="AH53" s="380"/>
      <c r="AI53" s="380"/>
      <c r="AJ53" s="380"/>
      <c r="AK53" s="380"/>
    </row>
    <row r="54" spans="1:37" s="250" customFormat="1" ht="27" customHeight="1">
      <c r="A54" s="442" t="s">
        <v>198</v>
      </c>
      <c r="B54" s="341" t="s">
        <v>116</v>
      </c>
      <c r="C54" s="342"/>
      <c r="D54" s="343"/>
      <c r="E54" s="343" t="s">
        <v>47</v>
      </c>
      <c r="F54" s="335"/>
      <c r="G54" s="336">
        <v>1</v>
      </c>
      <c r="H54" s="447">
        <f t="shared" si="9"/>
        <v>30</v>
      </c>
      <c r="I54" s="330">
        <f t="shared" si="11"/>
        <v>15</v>
      </c>
      <c r="J54" s="337"/>
      <c r="K54" s="334"/>
      <c r="L54" s="334">
        <v>15</v>
      </c>
      <c r="M54" s="331">
        <f t="shared" si="8"/>
        <v>15</v>
      </c>
      <c r="N54" s="271"/>
      <c r="O54" s="338"/>
      <c r="P54" s="340"/>
      <c r="Q54" s="241">
        <v>1</v>
      </c>
      <c r="R54" s="338"/>
      <c r="S54" s="339"/>
      <c r="T54" s="241"/>
      <c r="U54" s="338"/>
      <c r="V54" s="339"/>
      <c r="W54" s="241"/>
      <c r="X54" s="338"/>
      <c r="Y54" s="339"/>
      <c r="Z54" s="380"/>
      <c r="AA54" s="380">
        <v>2</v>
      </c>
      <c r="AB54" s="380"/>
      <c r="AC54" s="380">
        <f>I54/H54</f>
        <v>0.5</v>
      </c>
      <c r="AD54" s="380"/>
      <c r="AE54" s="380"/>
      <c r="AF54" s="380"/>
      <c r="AG54" s="380"/>
      <c r="AH54" s="380"/>
      <c r="AI54" s="380"/>
      <c r="AJ54" s="380"/>
      <c r="AK54" s="380"/>
    </row>
    <row r="55" spans="1:37" s="10" customFormat="1" ht="36" customHeight="1">
      <c r="A55" s="442" t="s">
        <v>199</v>
      </c>
      <c r="B55" s="168" t="s">
        <v>117</v>
      </c>
      <c r="C55" s="68"/>
      <c r="D55" s="25" t="s">
        <v>47</v>
      </c>
      <c r="E55" s="25"/>
      <c r="F55" s="62"/>
      <c r="G55" s="455">
        <v>3.5</v>
      </c>
      <c r="H55" s="440">
        <f t="shared" si="9"/>
        <v>105</v>
      </c>
      <c r="I55" s="16">
        <f t="shared" si="11"/>
        <v>60</v>
      </c>
      <c r="J55" s="27">
        <v>30</v>
      </c>
      <c r="K55" s="26"/>
      <c r="L55" s="26">
        <v>30</v>
      </c>
      <c r="M55" s="46">
        <f t="shared" si="8"/>
        <v>45</v>
      </c>
      <c r="N55" s="271"/>
      <c r="O55" s="23"/>
      <c r="P55" s="171"/>
      <c r="Q55" s="241">
        <v>4</v>
      </c>
      <c r="R55" s="23"/>
      <c r="S55" s="60"/>
      <c r="T55" s="241"/>
      <c r="U55" s="23"/>
      <c r="V55" s="60"/>
      <c r="W55" s="241"/>
      <c r="X55" s="23"/>
      <c r="Y55" s="60"/>
      <c r="Z55" s="380"/>
      <c r="AA55" s="380">
        <v>2</v>
      </c>
      <c r="AB55" s="380"/>
      <c r="AC55" s="380">
        <f>I55/H55</f>
        <v>0.5714285714285714</v>
      </c>
      <c r="AD55" s="380"/>
      <c r="AE55" s="380"/>
      <c r="AF55" s="380"/>
      <c r="AG55" s="380"/>
      <c r="AH55" s="380"/>
      <c r="AI55" s="380"/>
      <c r="AJ55" s="380"/>
      <c r="AK55" s="380"/>
    </row>
    <row r="56" spans="1:37" s="10" customFormat="1" ht="20.25" customHeight="1">
      <c r="A56" s="442" t="s">
        <v>200</v>
      </c>
      <c r="B56" s="168" t="s">
        <v>118</v>
      </c>
      <c r="C56" s="68" t="s">
        <v>24</v>
      </c>
      <c r="D56" s="25"/>
      <c r="E56" s="25"/>
      <c r="F56" s="62"/>
      <c r="G56" s="1000">
        <v>3</v>
      </c>
      <c r="H56" s="151">
        <f t="shared" si="9"/>
        <v>90</v>
      </c>
      <c r="I56" s="16">
        <f t="shared" si="11"/>
        <v>45</v>
      </c>
      <c r="J56" s="27">
        <v>18</v>
      </c>
      <c r="K56" s="26">
        <v>27</v>
      </c>
      <c r="L56" s="26"/>
      <c r="M56" s="46">
        <f t="shared" si="8"/>
        <v>45</v>
      </c>
      <c r="N56" s="271"/>
      <c r="O56" s="23"/>
      <c r="P56" s="171"/>
      <c r="Q56" s="241"/>
      <c r="R56" s="23"/>
      <c r="S56" s="60"/>
      <c r="T56" s="241"/>
      <c r="U56" s="23">
        <v>5</v>
      </c>
      <c r="V56" s="60"/>
      <c r="W56" s="241"/>
      <c r="X56" s="23"/>
      <c r="Y56" s="60"/>
      <c r="Z56" s="380"/>
      <c r="AA56" s="380">
        <v>3</v>
      </c>
      <c r="AB56" s="380"/>
      <c r="AC56" s="380">
        <f>I56/H56</f>
        <v>0.5</v>
      </c>
      <c r="AD56" s="380"/>
      <c r="AE56" s="380"/>
      <c r="AF56" s="380"/>
      <c r="AG56" s="380"/>
      <c r="AH56" s="380"/>
      <c r="AI56" s="380"/>
      <c r="AJ56" s="380"/>
      <c r="AK56" s="380"/>
    </row>
    <row r="57" spans="1:37" s="10" customFormat="1" ht="20.25" customHeight="1">
      <c r="A57" s="442" t="s">
        <v>201</v>
      </c>
      <c r="B57" s="166" t="s">
        <v>84</v>
      </c>
      <c r="C57" s="68"/>
      <c r="D57" s="25"/>
      <c r="E57" s="25"/>
      <c r="F57" s="62"/>
      <c r="G57" s="345">
        <v>7</v>
      </c>
      <c r="H57" s="440">
        <f t="shared" si="9"/>
        <v>210</v>
      </c>
      <c r="I57" s="22">
        <f t="shared" si="11"/>
        <v>105</v>
      </c>
      <c r="J57" s="164">
        <f>SUM(J58:J59)</f>
        <v>57</v>
      </c>
      <c r="K57" s="164">
        <f>SUM(K58:K59)</f>
        <v>24</v>
      </c>
      <c r="L57" s="164">
        <f>SUM(L58:L59)</f>
        <v>24</v>
      </c>
      <c r="M57" s="85">
        <f t="shared" si="8"/>
        <v>105</v>
      </c>
      <c r="N57" s="271"/>
      <c r="O57" s="23"/>
      <c r="P57" s="171"/>
      <c r="Q57" s="241"/>
      <c r="R57" s="23"/>
      <c r="S57" s="60"/>
      <c r="T57" s="241"/>
      <c r="U57" s="23"/>
      <c r="V57" s="60"/>
      <c r="W57" s="241"/>
      <c r="X57" s="23"/>
      <c r="Y57" s="60"/>
      <c r="Z57" s="380"/>
      <c r="AA57" s="380"/>
      <c r="AB57" s="380"/>
      <c r="AC57" s="380"/>
      <c r="AD57" s="380"/>
      <c r="AE57" s="380" t="s">
        <v>482</v>
      </c>
      <c r="AF57" s="380">
        <f>SUMIF($AA$35:$AA$59,1,$G$35:$G$59)</f>
        <v>28</v>
      </c>
      <c r="AG57" s="380"/>
      <c r="AH57" s="380"/>
      <c r="AI57" s="380"/>
      <c r="AJ57" s="380"/>
      <c r="AK57" s="380"/>
    </row>
    <row r="58" spans="1:37" s="10" customFormat="1" ht="18.75">
      <c r="A58" s="442" t="s">
        <v>202</v>
      </c>
      <c r="B58" s="294" t="s">
        <v>119</v>
      </c>
      <c r="C58" s="77"/>
      <c r="D58" s="25" t="s">
        <v>50</v>
      </c>
      <c r="E58" s="89"/>
      <c r="F58" s="128"/>
      <c r="G58" s="336">
        <v>3</v>
      </c>
      <c r="H58" s="151">
        <f t="shared" si="9"/>
        <v>90</v>
      </c>
      <c r="I58" s="16">
        <f t="shared" si="11"/>
        <v>45</v>
      </c>
      <c r="J58" s="443">
        <v>27</v>
      </c>
      <c r="K58" s="444">
        <v>9</v>
      </c>
      <c r="L58" s="444">
        <v>9</v>
      </c>
      <c r="M58" s="46">
        <f t="shared" si="8"/>
        <v>45</v>
      </c>
      <c r="N58" s="271"/>
      <c r="O58" s="23"/>
      <c r="P58" s="171">
        <v>5</v>
      </c>
      <c r="Q58" s="241"/>
      <c r="R58" s="23"/>
      <c r="S58" s="60"/>
      <c r="T58" s="241"/>
      <c r="U58" s="23"/>
      <c r="V58" s="60"/>
      <c r="W58" s="241"/>
      <c r="X58" s="23"/>
      <c r="Y58" s="60"/>
      <c r="Z58" s="380"/>
      <c r="AA58" s="380">
        <v>1</v>
      </c>
      <c r="AB58" s="380"/>
      <c r="AC58" s="380">
        <f>I58/H58</f>
        <v>0.5</v>
      </c>
      <c r="AD58" s="380"/>
      <c r="AE58" s="380" t="s">
        <v>483</v>
      </c>
      <c r="AF58" s="380">
        <f>SUMIF($AA$35:$AA$59,2,$G$35:$G$59)</f>
        <v>11.5</v>
      </c>
      <c r="AG58" s="380"/>
      <c r="AH58" s="380"/>
      <c r="AI58" s="380"/>
      <c r="AJ58" s="380"/>
      <c r="AK58" s="380"/>
    </row>
    <row r="59" spans="1:37" s="10" customFormat="1" ht="38.25" thickBot="1">
      <c r="A59" s="442" t="s">
        <v>380</v>
      </c>
      <c r="B59" s="294" t="s">
        <v>381</v>
      </c>
      <c r="C59" s="67">
        <v>4</v>
      </c>
      <c r="D59" s="25"/>
      <c r="E59" s="25"/>
      <c r="F59" s="62"/>
      <c r="G59" s="1000">
        <v>3.5</v>
      </c>
      <c r="H59" s="151">
        <f t="shared" si="9"/>
        <v>105</v>
      </c>
      <c r="I59" s="16">
        <f t="shared" si="11"/>
        <v>60</v>
      </c>
      <c r="J59" s="27">
        <v>30</v>
      </c>
      <c r="K59" s="26">
        <v>15</v>
      </c>
      <c r="L59" s="26">
        <v>15</v>
      </c>
      <c r="M59" s="46">
        <f>H59-I59</f>
        <v>45</v>
      </c>
      <c r="N59" s="271"/>
      <c r="O59" s="23"/>
      <c r="P59" s="171"/>
      <c r="Q59" s="241">
        <v>4</v>
      </c>
      <c r="R59" s="23"/>
      <c r="S59" s="60"/>
      <c r="T59" s="241"/>
      <c r="U59" s="23"/>
      <c r="V59" s="60"/>
      <c r="W59" s="241"/>
      <c r="X59" s="23"/>
      <c r="Y59" s="60"/>
      <c r="Z59" s="380"/>
      <c r="AA59" s="380">
        <v>2</v>
      </c>
      <c r="AB59" s="380"/>
      <c r="AC59" s="380">
        <f>I59/H59</f>
        <v>0.5714285714285714</v>
      </c>
      <c r="AD59" s="380"/>
      <c r="AE59" s="380" t="s">
        <v>484</v>
      </c>
      <c r="AF59" s="380">
        <f>SUMIF($AA$35:$AA$59,3,$G$35:$G$59)</f>
        <v>10</v>
      </c>
      <c r="AG59" s="380"/>
      <c r="AH59" s="380"/>
      <c r="AI59" s="380"/>
      <c r="AJ59" s="380"/>
      <c r="AK59" s="380"/>
    </row>
    <row r="60" spans="1:37" s="313" customFormat="1" ht="18" customHeight="1" thickBot="1">
      <c r="A60" s="3197" t="s">
        <v>69</v>
      </c>
      <c r="B60" s="3198"/>
      <c r="C60" s="3198"/>
      <c r="D60" s="3198"/>
      <c r="E60" s="3198"/>
      <c r="F60" s="3199"/>
      <c r="G60" s="312">
        <f>SUMIF($B$35:$B$59,"=*_*",G35:G59)</f>
        <v>52.5</v>
      </c>
      <c r="H60" s="312">
        <f aca="true" t="shared" si="12" ref="H60:M60">SUMIF($B$35:$B$59,"=*_*",H35:H59)</f>
        <v>1575</v>
      </c>
      <c r="I60" s="312">
        <f t="shared" si="12"/>
        <v>840</v>
      </c>
      <c r="J60" s="312">
        <f t="shared" si="12"/>
        <v>426</v>
      </c>
      <c r="K60" s="312">
        <f t="shared" si="12"/>
        <v>180</v>
      </c>
      <c r="L60" s="312">
        <f t="shared" si="12"/>
        <v>234</v>
      </c>
      <c r="M60" s="312">
        <f t="shared" si="12"/>
        <v>735</v>
      </c>
      <c r="N60" s="450">
        <f aca="true" t="shared" si="13" ref="N60:Y60">SUM(N35:N59)</f>
        <v>12</v>
      </c>
      <c r="O60" s="450">
        <f t="shared" si="13"/>
        <v>14</v>
      </c>
      <c r="P60" s="450">
        <f t="shared" si="13"/>
        <v>15</v>
      </c>
      <c r="Q60" s="450">
        <f t="shared" si="13"/>
        <v>9</v>
      </c>
      <c r="R60" s="450">
        <f t="shared" si="13"/>
        <v>3</v>
      </c>
      <c r="S60" s="450">
        <f t="shared" si="13"/>
        <v>3</v>
      </c>
      <c r="T60" s="450">
        <f t="shared" si="13"/>
        <v>5</v>
      </c>
      <c r="U60" s="450">
        <f t="shared" si="13"/>
        <v>6</v>
      </c>
      <c r="V60" s="450">
        <f t="shared" si="13"/>
        <v>4</v>
      </c>
      <c r="W60" s="450">
        <f t="shared" si="13"/>
        <v>3</v>
      </c>
      <c r="X60" s="450">
        <f t="shared" si="13"/>
        <v>0</v>
      </c>
      <c r="Y60" s="450">
        <f t="shared" si="13"/>
        <v>0</v>
      </c>
      <c r="Z60" s="391"/>
      <c r="AA60" s="391"/>
      <c r="AB60" s="391"/>
      <c r="AC60" s="391"/>
      <c r="AD60" s="391"/>
      <c r="AE60" s="391" t="s">
        <v>485</v>
      </c>
      <c r="AF60" s="380">
        <f>SUMIF($AA$35:$AA$59,4,$G$35:$G$59)</f>
        <v>3</v>
      </c>
      <c r="AG60" s="391"/>
      <c r="AH60" s="391"/>
      <c r="AI60" s="391"/>
      <c r="AJ60" s="391"/>
      <c r="AK60" s="391"/>
    </row>
    <row r="61" spans="1:37" s="313" customFormat="1" ht="30" customHeight="1">
      <c r="A61" s="3209" t="s">
        <v>93</v>
      </c>
      <c r="B61" s="3210"/>
      <c r="C61" s="3210"/>
      <c r="D61" s="3210"/>
      <c r="E61" s="3210"/>
      <c r="F61" s="3211"/>
      <c r="G61" s="406">
        <f>G31+G60</f>
        <v>83</v>
      </c>
      <c r="H61" s="406">
        <f aca="true" t="shared" si="14" ref="H61:Y61">H31+H60</f>
        <v>2100</v>
      </c>
      <c r="I61" s="406">
        <f t="shared" si="14"/>
        <v>1341</v>
      </c>
      <c r="J61" s="406">
        <f t="shared" si="14"/>
        <v>515</v>
      </c>
      <c r="K61" s="406">
        <f t="shared" si="14"/>
        <v>180</v>
      </c>
      <c r="L61" s="406">
        <f t="shared" si="14"/>
        <v>646</v>
      </c>
      <c r="M61" s="406">
        <f t="shared" si="14"/>
        <v>1011</v>
      </c>
      <c r="N61" s="406">
        <f t="shared" si="14"/>
        <v>22</v>
      </c>
      <c r="O61" s="406">
        <f t="shared" si="14"/>
        <v>20</v>
      </c>
      <c r="P61" s="406">
        <f t="shared" si="14"/>
        <v>21</v>
      </c>
      <c r="Q61" s="406">
        <f t="shared" si="14"/>
        <v>15</v>
      </c>
      <c r="R61" s="406">
        <f t="shared" si="14"/>
        <v>10</v>
      </c>
      <c r="S61" s="406">
        <f t="shared" si="14"/>
        <v>12</v>
      </c>
      <c r="T61" s="406">
        <f t="shared" si="14"/>
        <v>5</v>
      </c>
      <c r="U61" s="406">
        <f t="shared" si="14"/>
        <v>6</v>
      </c>
      <c r="V61" s="406">
        <f t="shared" si="14"/>
        <v>4</v>
      </c>
      <c r="W61" s="406">
        <f t="shared" si="14"/>
        <v>3</v>
      </c>
      <c r="X61" s="406">
        <f t="shared" si="14"/>
        <v>0</v>
      </c>
      <c r="Y61" s="406">
        <f t="shared" si="14"/>
        <v>2</v>
      </c>
      <c r="Z61" s="391"/>
      <c r="AA61" s="391"/>
      <c r="AB61" s="391"/>
      <c r="AC61" s="391"/>
      <c r="AD61" s="391"/>
      <c r="AE61" s="391"/>
      <c r="AF61" s="391"/>
      <c r="AG61" s="391"/>
      <c r="AH61" s="391"/>
      <c r="AI61" s="391"/>
      <c r="AJ61" s="391"/>
      <c r="AK61" s="391"/>
    </row>
    <row r="62" spans="1:37" s="313" customFormat="1" ht="30" customHeight="1">
      <c r="A62" s="3212" t="s">
        <v>419</v>
      </c>
      <c r="B62" s="3213"/>
      <c r="C62" s="3213"/>
      <c r="D62" s="3213"/>
      <c r="E62" s="3213"/>
      <c r="F62" s="3213"/>
      <c r="G62" s="3213"/>
      <c r="H62" s="3213"/>
      <c r="I62" s="3213"/>
      <c r="J62" s="3213"/>
      <c r="K62" s="3213"/>
      <c r="L62" s="3213"/>
      <c r="M62" s="3213"/>
      <c r="N62" s="3213"/>
      <c r="O62" s="3213"/>
      <c r="P62" s="3213"/>
      <c r="Q62" s="3213"/>
      <c r="R62" s="3213"/>
      <c r="S62" s="3213"/>
      <c r="T62" s="3213"/>
      <c r="U62" s="3213"/>
      <c r="V62" s="3213"/>
      <c r="W62" s="3213"/>
      <c r="X62" s="3213"/>
      <c r="Y62" s="3214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</row>
    <row r="63" spans="1:37" s="10" customFormat="1" ht="30" customHeight="1" thickBot="1">
      <c r="A63" s="3215" t="s">
        <v>66</v>
      </c>
      <c r="B63" s="3216"/>
      <c r="C63" s="3216"/>
      <c r="D63" s="3216"/>
      <c r="E63" s="3216"/>
      <c r="F63" s="3216"/>
      <c r="G63" s="3216"/>
      <c r="H63" s="3216"/>
      <c r="I63" s="3216"/>
      <c r="J63" s="3216"/>
      <c r="K63" s="3216"/>
      <c r="L63" s="3216"/>
      <c r="M63" s="3216"/>
      <c r="N63" s="3216"/>
      <c r="O63" s="3216"/>
      <c r="P63" s="3216"/>
      <c r="Q63" s="3216"/>
      <c r="R63" s="3216"/>
      <c r="S63" s="3216"/>
      <c r="T63" s="3216"/>
      <c r="U63" s="3216"/>
      <c r="V63" s="3216"/>
      <c r="W63" s="3216"/>
      <c r="X63" s="3216"/>
      <c r="Y63" s="3216"/>
      <c r="Z63" s="392"/>
      <c r="AA63" s="392"/>
      <c r="AB63" s="392"/>
      <c r="AC63" s="392"/>
      <c r="AD63" s="392"/>
      <c r="AE63" s="392"/>
      <c r="AF63" s="392"/>
      <c r="AG63" s="392"/>
      <c r="AH63" s="392"/>
      <c r="AI63" s="392"/>
      <c r="AJ63" s="392"/>
      <c r="AK63" s="392"/>
    </row>
    <row r="64" spans="1:37" s="10" customFormat="1" ht="33.75" customHeight="1">
      <c r="A64" s="442" t="s">
        <v>204</v>
      </c>
      <c r="B64" s="178" t="s">
        <v>86</v>
      </c>
      <c r="C64" s="407"/>
      <c r="D64" s="44"/>
      <c r="E64" s="44"/>
      <c r="F64" s="408"/>
      <c r="G64" s="1001">
        <v>4</v>
      </c>
      <c r="H64" s="409">
        <f>G64*30</f>
        <v>120</v>
      </c>
      <c r="I64" s="410">
        <f>J64+K64+L64</f>
        <v>63</v>
      </c>
      <c r="J64" s="411">
        <f>SUM(J65:J66)</f>
        <v>36</v>
      </c>
      <c r="K64" s="411">
        <f>SUM(K65:K66)</f>
        <v>27</v>
      </c>
      <c r="L64" s="412"/>
      <c r="M64" s="413">
        <f>H64-I64</f>
        <v>57</v>
      </c>
      <c r="N64" s="734"/>
      <c r="O64" s="44"/>
      <c r="P64" s="212"/>
      <c r="Q64" s="244"/>
      <c r="R64" s="44"/>
      <c r="S64" s="58"/>
      <c r="T64" s="244"/>
      <c r="U64" s="44"/>
      <c r="V64" s="58"/>
      <c r="W64" s="244"/>
      <c r="X64" s="44"/>
      <c r="Y64" s="58"/>
      <c r="Z64" s="377"/>
      <c r="AA64" s="377"/>
      <c r="AB64" s="377"/>
      <c r="AC64" s="380">
        <f aca="true" t="shared" si="15" ref="AC64:AC69">I64/H64</f>
        <v>0.525</v>
      </c>
      <c r="AD64" s="377"/>
      <c r="AE64" s="377"/>
      <c r="AF64" s="377"/>
      <c r="AG64" s="377"/>
      <c r="AH64" s="377"/>
      <c r="AI64" s="377"/>
      <c r="AJ64" s="377"/>
      <c r="AK64" s="377"/>
    </row>
    <row r="65" spans="1:37" s="10" customFormat="1" ht="18.75">
      <c r="A65" s="442" t="s">
        <v>205</v>
      </c>
      <c r="B65" s="175" t="s">
        <v>301</v>
      </c>
      <c r="C65" s="45"/>
      <c r="D65" s="13"/>
      <c r="E65" s="13"/>
      <c r="F65" s="56"/>
      <c r="G65" s="1000">
        <v>2</v>
      </c>
      <c r="H65" s="409">
        <f aca="true" t="shared" si="16" ref="H65:H106">G65*30</f>
        <v>60</v>
      </c>
      <c r="I65" s="22">
        <f>J65+K65+L65</f>
        <v>27</v>
      </c>
      <c r="J65" s="19">
        <v>18</v>
      </c>
      <c r="K65" s="13">
        <v>9</v>
      </c>
      <c r="L65" s="13"/>
      <c r="M65" s="46">
        <f>H65-I65</f>
        <v>33</v>
      </c>
      <c r="N65" s="272"/>
      <c r="O65" s="13"/>
      <c r="P65" s="170"/>
      <c r="Q65" s="242"/>
      <c r="R65" s="13"/>
      <c r="S65" s="46"/>
      <c r="T65" s="242"/>
      <c r="U65" s="13">
        <v>3</v>
      </c>
      <c r="V65" s="46"/>
      <c r="W65" s="242"/>
      <c r="X65" s="13"/>
      <c r="Y65" s="46"/>
      <c r="Z65" s="377"/>
      <c r="AA65" s="377">
        <v>3</v>
      </c>
      <c r="AB65" s="377"/>
      <c r="AC65" s="380">
        <f t="shared" si="15"/>
        <v>0.45</v>
      </c>
      <c r="AD65" s="377"/>
      <c r="AE65" s="377"/>
      <c r="AF65" s="377"/>
      <c r="AG65" s="377"/>
      <c r="AH65" s="377"/>
      <c r="AI65" s="377"/>
      <c r="AJ65" s="377"/>
      <c r="AK65" s="377"/>
    </row>
    <row r="66" spans="1:37" s="10" customFormat="1" ht="18.75">
      <c r="A66" s="442" t="s">
        <v>206</v>
      </c>
      <c r="B66" s="175" t="s">
        <v>301</v>
      </c>
      <c r="C66" s="45">
        <v>9</v>
      </c>
      <c r="D66" s="13"/>
      <c r="E66" s="13"/>
      <c r="F66" s="56"/>
      <c r="G66" s="1000">
        <v>2</v>
      </c>
      <c r="H66" s="409">
        <f t="shared" si="16"/>
        <v>60</v>
      </c>
      <c r="I66" s="22">
        <f>J66+K66+L66</f>
        <v>36</v>
      </c>
      <c r="J66" s="19">
        <v>18</v>
      </c>
      <c r="K66" s="13">
        <v>18</v>
      </c>
      <c r="L66" s="13"/>
      <c r="M66" s="46">
        <f>H66-I66</f>
        <v>24</v>
      </c>
      <c r="N66" s="272"/>
      <c r="O66" s="13"/>
      <c r="P66" s="170"/>
      <c r="Q66" s="242"/>
      <c r="R66" s="13"/>
      <c r="S66" s="46"/>
      <c r="T66" s="242"/>
      <c r="U66" s="13"/>
      <c r="V66" s="46">
        <v>4</v>
      </c>
      <c r="W66" s="242"/>
      <c r="X66" s="13"/>
      <c r="Y66" s="46"/>
      <c r="Z66" s="377"/>
      <c r="AA66" s="377">
        <v>3</v>
      </c>
      <c r="AB66" s="377"/>
      <c r="AC66" s="380">
        <f t="shared" si="15"/>
        <v>0.6</v>
      </c>
      <c r="AD66" s="693"/>
      <c r="AE66" s="377"/>
      <c r="AF66" s="377"/>
      <c r="AG66" s="377"/>
      <c r="AH66" s="377"/>
      <c r="AI66" s="377"/>
      <c r="AJ66" s="377"/>
      <c r="AK66" s="377"/>
    </row>
    <row r="67" spans="1:37" s="10" customFormat="1" ht="35.25" customHeight="1" thickBot="1">
      <c r="A67" s="442" t="s">
        <v>207</v>
      </c>
      <c r="B67" s="166" t="s">
        <v>120</v>
      </c>
      <c r="C67" s="45">
        <v>1</v>
      </c>
      <c r="D67" s="13"/>
      <c r="E67" s="13"/>
      <c r="F67" s="56"/>
      <c r="G67" s="1002">
        <v>4.5</v>
      </c>
      <c r="H67" s="409">
        <f t="shared" si="16"/>
        <v>135</v>
      </c>
      <c r="I67" s="22">
        <f>J67+K67+L67</f>
        <v>75</v>
      </c>
      <c r="J67" s="84">
        <v>30</v>
      </c>
      <c r="K67" s="21">
        <v>45</v>
      </c>
      <c r="L67" s="21"/>
      <c r="M67" s="85">
        <f>H67-I67</f>
        <v>60</v>
      </c>
      <c r="N67" s="272">
        <v>5</v>
      </c>
      <c r="O67" s="13"/>
      <c r="P67" s="170"/>
      <c r="Q67" s="242"/>
      <c r="R67" s="13"/>
      <c r="S67" s="46"/>
      <c r="T67" s="242"/>
      <c r="U67" s="13"/>
      <c r="V67" s="46"/>
      <c r="W67" s="242"/>
      <c r="X67" s="13"/>
      <c r="Y67" s="46"/>
      <c r="Z67" s="377"/>
      <c r="AA67" s="377">
        <v>1</v>
      </c>
      <c r="AB67" s="377"/>
      <c r="AC67" s="380">
        <f t="shared" si="15"/>
        <v>0.5555555555555556</v>
      </c>
      <c r="AD67" s="377"/>
      <c r="AE67" s="377"/>
      <c r="AF67" s="377"/>
      <c r="AG67" s="377"/>
      <c r="AH67" s="377"/>
      <c r="AI67" s="377"/>
      <c r="AJ67" s="377"/>
      <c r="AK67" s="377"/>
    </row>
    <row r="68" spans="1:37" s="10" customFormat="1" ht="42" customHeight="1">
      <c r="A68" s="442" t="s">
        <v>327</v>
      </c>
      <c r="B68" s="174" t="s">
        <v>328</v>
      </c>
      <c r="C68" s="228" t="s">
        <v>47</v>
      </c>
      <c r="D68" s="229"/>
      <c r="E68" s="229"/>
      <c r="F68" s="230"/>
      <c r="G68" s="459">
        <v>3.5</v>
      </c>
      <c r="H68" s="231">
        <f>G68*30</f>
        <v>105</v>
      </c>
      <c r="I68" s="49">
        <f>J68+K68+L68</f>
        <v>60</v>
      </c>
      <c r="J68" s="44">
        <v>30</v>
      </c>
      <c r="K68" s="44">
        <v>30</v>
      </c>
      <c r="L68" s="44"/>
      <c r="M68" s="58">
        <f>H68-I68</f>
        <v>45</v>
      </c>
      <c r="N68" s="274"/>
      <c r="O68" s="180"/>
      <c r="P68" s="613"/>
      <c r="Q68" s="732">
        <v>4</v>
      </c>
      <c r="R68" s="180"/>
      <c r="S68" s="613"/>
      <c r="T68" s="732"/>
      <c r="U68" s="180"/>
      <c r="V68" s="613"/>
      <c r="W68" s="732"/>
      <c r="X68" s="180"/>
      <c r="Y68" s="181"/>
      <c r="Z68" s="383"/>
      <c r="AA68" s="377">
        <v>2</v>
      </c>
      <c r="AB68" s="377"/>
      <c r="AC68" s="380">
        <f t="shared" si="15"/>
        <v>0.5714285714285714</v>
      </c>
      <c r="AD68" s="377"/>
      <c r="AE68" s="377"/>
      <c r="AF68" s="377"/>
      <c r="AG68" s="377"/>
      <c r="AH68" s="377"/>
      <c r="AI68" s="377"/>
      <c r="AJ68" s="377"/>
      <c r="AK68" s="377"/>
    </row>
    <row r="69" spans="1:37" s="10" customFormat="1" ht="34.5" customHeight="1">
      <c r="A69" s="442" t="s">
        <v>211</v>
      </c>
      <c r="B69" s="174" t="s">
        <v>121</v>
      </c>
      <c r="C69" s="45"/>
      <c r="D69" s="13">
        <v>8</v>
      </c>
      <c r="E69" s="13"/>
      <c r="F69" s="56"/>
      <c r="G69" s="1002">
        <v>3</v>
      </c>
      <c r="H69" s="409">
        <f t="shared" si="16"/>
        <v>90</v>
      </c>
      <c r="I69" s="22">
        <f aca="true" t="shared" si="17" ref="I69:I106">J69+K69+L69</f>
        <v>36</v>
      </c>
      <c r="J69" s="84">
        <v>18</v>
      </c>
      <c r="K69" s="21">
        <v>18</v>
      </c>
      <c r="L69" s="21"/>
      <c r="M69" s="85">
        <f aca="true" t="shared" si="18" ref="M69:M106">H69-I69</f>
        <v>54</v>
      </c>
      <c r="N69" s="272"/>
      <c r="O69" s="13"/>
      <c r="P69" s="170"/>
      <c r="Q69" s="242"/>
      <c r="R69" s="13"/>
      <c r="S69" s="46"/>
      <c r="T69" s="242"/>
      <c r="U69" s="13">
        <v>4</v>
      </c>
      <c r="V69" s="46"/>
      <c r="W69" s="242"/>
      <c r="X69" s="13"/>
      <c r="Y69" s="46"/>
      <c r="Z69" s="377"/>
      <c r="AA69" s="377">
        <v>3</v>
      </c>
      <c r="AB69" s="377"/>
      <c r="AC69" s="380">
        <f t="shared" si="15"/>
        <v>0.4</v>
      </c>
      <c r="AD69" s="693"/>
      <c r="AE69" s="377"/>
      <c r="AF69" s="377"/>
      <c r="AG69" s="377"/>
      <c r="AH69" s="377"/>
      <c r="AI69" s="377"/>
      <c r="AJ69" s="377"/>
      <c r="AK69" s="377"/>
    </row>
    <row r="70" spans="1:37" s="10" customFormat="1" ht="21" customHeight="1">
      <c r="A70" s="442" t="s">
        <v>208</v>
      </c>
      <c r="B70" s="166" t="s">
        <v>88</v>
      </c>
      <c r="C70" s="45"/>
      <c r="D70" s="13"/>
      <c r="E70" s="13"/>
      <c r="F70" s="56"/>
      <c r="G70" s="345">
        <v>3</v>
      </c>
      <c r="H70" s="409">
        <f t="shared" si="16"/>
        <v>90</v>
      </c>
      <c r="I70" s="22">
        <f t="shared" si="17"/>
        <v>54</v>
      </c>
      <c r="J70" s="411">
        <f>SUM(J71:J72)</f>
        <v>18</v>
      </c>
      <c r="K70" s="411">
        <f>SUM(K71:K72)</f>
        <v>36</v>
      </c>
      <c r="L70" s="21"/>
      <c r="M70" s="85">
        <f t="shared" si="18"/>
        <v>36</v>
      </c>
      <c r="N70" s="272"/>
      <c r="O70" s="13"/>
      <c r="P70" s="170"/>
      <c r="Q70" s="242"/>
      <c r="R70" s="13"/>
      <c r="S70" s="46"/>
      <c r="T70" s="242"/>
      <c r="U70" s="13"/>
      <c r="V70" s="46"/>
      <c r="W70" s="242"/>
      <c r="X70" s="13"/>
      <c r="Y70" s="46"/>
      <c r="Z70" s="377"/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</row>
    <row r="71" spans="1:37" s="10" customFormat="1" ht="23.25" customHeight="1">
      <c r="A71" s="442" t="s">
        <v>209</v>
      </c>
      <c r="B71" s="292" t="s">
        <v>122</v>
      </c>
      <c r="C71" s="45"/>
      <c r="D71" s="13"/>
      <c r="E71" s="13"/>
      <c r="F71" s="56"/>
      <c r="G71" s="336">
        <v>2</v>
      </c>
      <c r="H71" s="409">
        <f t="shared" si="16"/>
        <v>60</v>
      </c>
      <c r="I71" s="22">
        <f t="shared" si="17"/>
        <v>36</v>
      </c>
      <c r="J71" s="19">
        <v>18</v>
      </c>
      <c r="K71" s="13">
        <v>18</v>
      </c>
      <c r="L71" s="13"/>
      <c r="M71" s="46">
        <f>H71-I71</f>
        <v>24</v>
      </c>
      <c r="N71" s="272"/>
      <c r="O71" s="97">
        <v>4</v>
      </c>
      <c r="P71" s="170"/>
      <c r="Q71" s="242"/>
      <c r="R71" s="13"/>
      <c r="S71" s="46"/>
      <c r="T71" s="242"/>
      <c r="U71" s="13"/>
      <c r="V71" s="46"/>
      <c r="W71" s="242"/>
      <c r="X71" s="13"/>
      <c r="Y71" s="46"/>
      <c r="Z71" s="377"/>
      <c r="AA71" s="377">
        <v>1</v>
      </c>
      <c r="AB71" s="377"/>
      <c r="AC71" s="380">
        <f>I71/H71</f>
        <v>0.6</v>
      </c>
      <c r="AD71" s="377"/>
      <c r="AE71" s="377"/>
      <c r="AF71" s="377"/>
      <c r="AG71" s="377"/>
      <c r="AH71" s="377"/>
      <c r="AI71" s="377"/>
      <c r="AJ71" s="377"/>
      <c r="AK71" s="377"/>
    </row>
    <row r="72" spans="1:37" s="10" customFormat="1" ht="24" customHeight="1">
      <c r="A72" s="442" t="s">
        <v>210</v>
      </c>
      <c r="B72" s="292" t="s">
        <v>122</v>
      </c>
      <c r="C72" s="45"/>
      <c r="D72" s="13">
        <v>3</v>
      </c>
      <c r="E72" s="13"/>
      <c r="F72" s="56"/>
      <c r="G72" s="336">
        <v>1</v>
      </c>
      <c r="H72" s="409">
        <f t="shared" si="16"/>
        <v>30</v>
      </c>
      <c r="I72" s="22">
        <f t="shared" si="17"/>
        <v>18</v>
      </c>
      <c r="J72" s="19"/>
      <c r="K72" s="13">
        <v>18</v>
      </c>
      <c r="L72" s="13"/>
      <c r="M72" s="46">
        <f>H72-I72</f>
        <v>12</v>
      </c>
      <c r="N72" s="272"/>
      <c r="O72" s="13"/>
      <c r="P72" s="453">
        <v>2</v>
      </c>
      <c r="Q72" s="242"/>
      <c r="R72" s="13"/>
      <c r="S72" s="46"/>
      <c r="T72" s="242"/>
      <c r="U72" s="13"/>
      <c r="V72" s="46"/>
      <c r="W72" s="242"/>
      <c r="X72" s="13"/>
      <c r="Y72" s="46"/>
      <c r="Z72" s="377"/>
      <c r="AA72" s="377">
        <v>1</v>
      </c>
      <c r="AB72" s="377"/>
      <c r="AC72" s="380">
        <f>I72/H72</f>
        <v>0.6</v>
      </c>
      <c r="AD72" s="377"/>
      <c r="AE72" s="377"/>
      <c r="AF72" s="377"/>
      <c r="AG72" s="377"/>
      <c r="AH72" s="377"/>
      <c r="AI72" s="377"/>
      <c r="AJ72" s="377"/>
      <c r="AK72" s="377"/>
    </row>
    <row r="73" spans="1:37" s="10" customFormat="1" ht="34.5" customHeight="1">
      <c r="A73" s="442" t="s">
        <v>212</v>
      </c>
      <c r="B73" s="166" t="s">
        <v>123</v>
      </c>
      <c r="C73" s="65">
        <v>6</v>
      </c>
      <c r="D73" s="13"/>
      <c r="E73" s="13"/>
      <c r="F73" s="61"/>
      <c r="G73" s="345">
        <v>3</v>
      </c>
      <c r="H73" s="409">
        <f t="shared" si="16"/>
        <v>90</v>
      </c>
      <c r="I73" s="22">
        <f t="shared" si="17"/>
        <v>54</v>
      </c>
      <c r="J73" s="13">
        <v>27</v>
      </c>
      <c r="K73" s="13">
        <v>27</v>
      </c>
      <c r="L73" s="13"/>
      <c r="M73" s="46">
        <f t="shared" si="18"/>
        <v>36</v>
      </c>
      <c r="N73" s="270"/>
      <c r="O73" s="13"/>
      <c r="P73" s="170"/>
      <c r="Q73" s="242"/>
      <c r="R73" s="13"/>
      <c r="S73" s="46">
        <v>6</v>
      </c>
      <c r="T73" s="242"/>
      <c r="U73" s="13"/>
      <c r="V73" s="46"/>
      <c r="W73" s="242"/>
      <c r="X73" s="13"/>
      <c r="Y73" s="46"/>
      <c r="Z73" s="384"/>
      <c r="AA73" s="377">
        <v>2</v>
      </c>
      <c r="AB73" s="377"/>
      <c r="AC73" s="380">
        <f>I73/H73</f>
        <v>0.6</v>
      </c>
      <c r="AD73" s="377"/>
      <c r="AE73" s="377"/>
      <c r="AF73" s="377"/>
      <c r="AG73" s="377"/>
      <c r="AH73" s="377"/>
      <c r="AI73" s="377"/>
      <c r="AJ73" s="377"/>
      <c r="AK73" s="377"/>
    </row>
    <row r="74" spans="1:37" s="10" customFormat="1" ht="21.75" customHeight="1">
      <c r="A74" s="442" t="s">
        <v>213</v>
      </c>
      <c r="B74" s="176" t="s">
        <v>334</v>
      </c>
      <c r="C74" s="45"/>
      <c r="D74" s="13"/>
      <c r="E74" s="13"/>
      <c r="F74" s="56"/>
      <c r="G74" s="1002">
        <v>3</v>
      </c>
      <c r="H74" s="409">
        <f>G74*30</f>
        <v>90</v>
      </c>
      <c r="I74" s="22">
        <f>J74+K74+L74</f>
        <v>54</v>
      </c>
      <c r="J74" s="21">
        <f>SUM(J75:J76)</f>
        <v>27</v>
      </c>
      <c r="K74" s="21">
        <f>SUM(K75:K76)</f>
        <v>27</v>
      </c>
      <c r="L74" s="21"/>
      <c r="M74" s="85">
        <f t="shared" si="18"/>
        <v>36</v>
      </c>
      <c r="N74" s="272"/>
      <c r="O74" s="13"/>
      <c r="P74" s="170"/>
      <c r="Q74" s="242"/>
      <c r="R74" s="13"/>
      <c r="S74" s="46"/>
      <c r="T74" s="242"/>
      <c r="U74" s="13"/>
      <c r="V74" s="46"/>
      <c r="W74" s="242"/>
      <c r="X74" s="13"/>
      <c r="Y74" s="46"/>
      <c r="Z74" s="377"/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377"/>
    </row>
    <row r="75" spans="1:37" s="10" customFormat="1" ht="21.75" customHeight="1">
      <c r="A75" s="442" t="s">
        <v>336</v>
      </c>
      <c r="B75" s="292" t="s">
        <v>335</v>
      </c>
      <c r="C75" s="45"/>
      <c r="D75" s="13"/>
      <c r="E75" s="13"/>
      <c r="F75" s="56"/>
      <c r="G75" s="1000">
        <v>1.5</v>
      </c>
      <c r="H75" s="409">
        <f>G75*30</f>
        <v>45</v>
      </c>
      <c r="I75" s="22">
        <f>J75+K75+L75</f>
        <v>27</v>
      </c>
      <c r="J75" s="19">
        <v>18</v>
      </c>
      <c r="K75" s="13">
        <v>9</v>
      </c>
      <c r="L75" s="13"/>
      <c r="M75" s="46">
        <f t="shared" si="18"/>
        <v>18</v>
      </c>
      <c r="N75" s="272"/>
      <c r="O75" s="13"/>
      <c r="P75" s="170"/>
      <c r="Q75" s="242"/>
      <c r="R75" s="13">
        <v>3</v>
      </c>
      <c r="S75" s="46"/>
      <c r="T75" s="242"/>
      <c r="U75" s="13"/>
      <c r="V75" s="46"/>
      <c r="W75" s="242"/>
      <c r="X75" s="13"/>
      <c r="Y75" s="46"/>
      <c r="Z75" s="377"/>
      <c r="AA75" s="377">
        <v>2</v>
      </c>
      <c r="AB75" s="377"/>
      <c r="AC75" s="380">
        <f>I75/H75</f>
        <v>0.6</v>
      </c>
      <c r="AD75" s="377"/>
      <c r="AE75" s="377"/>
      <c r="AF75" s="377"/>
      <c r="AG75" s="377"/>
      <c r="AH75" s="377"/>
      <c r="AI75" s="377"/>
      <c r="AJ75" s="377"/>
      <c r="AK75" s="377"/>
    </row>
    <row r="76" spans="1:37" s="10" customFormat="1" ht="24" customHeight="1">
      <c r="A76" s="442" t="s">
        <v>337</v>
      </c>
      <c r="B76" s="296" t="s">
        <v>335</v>
      </c>
      <c r="C76" s="45">
        <v>6</v>
      </c>
      <c r="D76" s="13"/>
      <c r="E76" s="13"/>
      <c r="F76" s="56"/>
      <c r="G76" s="1000">
        <v>1.5</v>
      </c>
      <c r="H76" s="409">
        <f>G76*30</f>
        <v>45</v>
      </c>
      <c r="I76" s="22">
        <f>J76+K76+L76</f>
        <v>27</v>
      </c>
      <c r="J76" s="19">
        <v>9</v>
      </c>
      <c r="K76" s="13">
        <v>18</v>
      </c>
      <c r="L76" s="13"/>
      <c r="M76" s="46">
        <f t="shared" si="18"/>
        <v>18</v>
      </c>
      <c r="N76" s="272"/>
      <c r="O76" s="13"/>
      <c r="P76" s="170"/>
      <c r="Q76" s="242"/>
      <c r="R76" s="13"/>
      <c r="S76" s="46">
        <v>3</v>
      </c>
      <c r="T76" s="242"/>
      <c r="U76" s="13"/>
      <c r="V76" s="46"/>
      <c r="W76" s="242"/>
      <c r="X76" s="13"/>
      <c r="Y76" s="46"/>
      <c r="Z76" s="377"/>
      <c r="AA76" s="377">
        <v>2</v>
      </c>
      <c r="AB76" s="377"/>
      <c r="AC76" s="380">
        <f>I76/H76</f>
        <v>0.6</v>
      </c>
      <c r="AD76" s="377"/>
      <c r="AE76" s="377"/>
      <c r="AF76" s="377"/>
      <c r="AG76" s="377"/>
      <c r="AH76" s="377"/>
      <c r="AI76" s="377"/>
      <c r="AJ76" s="377"/>
      <c r="AK76" s="377"/>
    </row>
    <row r="77" spans="1:37" s="10" customFormat="1" ht="36" customHeight="1">
      <c r="A77" s="442" t="s">
        <v>214</v>
      </c>
      <c r="B77" s="166" t="s">
        <v>124</v>
      </c>
      <c r="C77" s="45"/>
      <c r="D77" s="13">
        <v>11</v>
      </c>
      <c r="E77" s="13"/>
      <c r="F77" s="56"/>
      <c r="G77" s="345">
        <v>3</v>
      </c>
      <c r="H77" s="409">
        <f t="shared" si="16"/>
        <v>90</v>
      </c>
      <c r="I77" s="22">
        <f t="shared" si="17"/>
        <v>45</v>
      </c>
      <c r="J77" s="84">
        <v>18</v>
      </c>
      <c r="K77" s="21">
        <v>27</v>
      </c>
      <c r="L77" s="21"/>
      <c r="M77" s="85">
        <f t="shared" si="18"/>
        <v>45</v>
      </c>
      <c r="N77" s="272"/>
      <c r="O77" s="13"/>
      <c r="P77" s="170"/>
      <c r="Q77" s="242"/>
      <c r="R77" s="13"/>
      <c r="S77" s="46"/>
      <c r="T77" s="242"/>
      <c r="U77" s="13"/>
      <c r="V77" s="46"/>
      <c r="W77" s="242"/>
      <c r="X77" s="13">
        <v>5</v>
      </c>
      <c r="Y77" s="46"/>
      <c r="Z77" s="377"/>
      <c r="AA77" s="377">
        <v>4</v>
      </c>
      <c r="AB77" s="377"/>
      <c r="AC77" s="380">
        <f>I77/H77</f>
        <v>0.5</v>
      </c>
      <c r="AD77" s="377"/>
      <c r="AE77" s="377"/>
      <c r="AF77" s="377"/>
      <c r="AG77" s="377"/>
      <c r="AH77" s="377"/>
      <c r="AI77" s="377"/>
      <c r="AJ77" s="377"/>
      <c r="AK77" s="377"/>
    </row>
    <row r="78" spans="1:37" s="10" customFormat="1" ht="31.5">
      <c r="A78" s="442" t="s">
        <v>254</v>
      </c>
      <c r="B78" s="166" t="s">
        <v>255</v>
      </c>
      <c r="C78" s="45"/>
      <c r="D78" s="13"/>
      <c r="E78" s="13"/>
      <c r="F78" s="56"/>
      <c r="G78" s="345">
        <v>6</v>
      </c>
      <c r="H78" s="409">
        <f>G78*30</f>
        <v>180</v>
      </c>
      <c r="I78" s="22">
        <f>J78+K78+L78</f>
        <v>78</v>
      </c>
      <c r="J78" s="21">
        <f>SUM(J79:J80)</f>
        <v>30</v>
      </c>
      <c r="K78" s="21">
        <f>SUM(K79:K80)</f>
        <v>30</v>
      </c>
      <c r="L78" s="21">
        <f>SUM(L79:L80)</f>
        <v>18</v>
      </c>
      <c r="M78" s="85">
        <f t="shared" si="18"/>
        <v>102</v>
      </c>
      <c r="N78" s="272"/>
      <c r="O78" s="13"/>
      <c r="P78" s="170"/>
      <c r="Q78" s="242"/>
      <c r="R78" s="13"/>
      <c r="S78" s="46"/>
      <c r="T78" s="242"/>
      <c r="U78" s="13"/>
      <c r="V78" s="46"/>
      <c r="W78" s="242"/>
      <c r="X78" s="13"/>
      <c r="Y78" s="46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</row>
    <row r="79" spans="1:37" s="10" customFormat="1" ht="33.75" customHeight="1">
      <c r="A79" s="442" t="s">
        <v>215</v>
      </c>
      <c r="B79" s="166" t="s">
        <v>125</v>
      </c>
      <c r="C79" s="45">
        <v>10</v>
      </c>
      <c r="D79" s="13"/>
      <c r="E79" s="13"/>
      <c r="F79" s="56"/>
      <c r="G79" s="345">
        <v>5</v>
      </c>
      <c r="H79" s="409">
        <f t="shared" si="16"/>
        <v>150</v>
      </c>
      <c r="I79" s="22">
        <f t="shared" si="17"/>
        <v>60</v>
      </c>
      <c r="J79" s="84">
        <v>30</v>
      </c>
      <c r="K79" s="21">
        <v>30</v>
      </c>
      <c r="L79" s="21"/>
      <c r="M79" s="85">
        <f t="shared" si="18"/>
        <v>90</v>
      </c>
      <c r="N79" s="272"/>
      <c r="O79" s="13"/>
      <c r="P79" s="170"/>
      <c r="Q79" s="242"/>
      <c r="R79" s="13"/>
      <c r="S79" s="46"/>
      <c r="T79" s="242"/>
      <c r="U79" s="13"/>
      <c r="V79" s="46"/>
      <c r="W79" s="242">
        <v>4</v>
      </c>
      <c r="X79" s="13"/>
      <c r="Y79" s="46"/>
      <c r="Z79" s="377"/>
      <c r="AA79" s="377">
        <v>4</v>
      </c>
      <c r="AB79" s="377"/>
      <c r="AC79" s="380">
        <f>I79/H79</f>
        <v>0.4</v>
      </c>
      <c r="AD79" s="377"/>
      <c r="AE79" s="377"/>
      <c r="AF79" s="377"/>
      <c r="AG79" s="377"/>
      <c r="AH79" s="377"/>
      <c r="AI79" s="377"/>
      <c r="AJ79" s="377"/>
      <c r="AK79" s="377"/>
    </row>
    <row r="80" spans="1:37" s="250" customFormat="1" ht="39" customHeight="1">
      <c r="A80" s="442" t="s">
        <v>216</v>
      </c>
      <c r="B80" s="332" t="s">
        <v>126</v>
      </c>
      <c r="C80" s="238"/>
      <c r="D80" s="329"/>
      <c r="E80" s="329">
        <v>11</v>
      </c>
      <c r="F80" s="344"/>
      <c r="G80" s="345">
        <v>1</v>
      </c>
      <c r="H80" s="451">
        <f t="shared" si="16"/>
        <v>30</v>
      </c>
      <c r="I80" s="346">
        <f t="shared" si="17"/>
        <v>18</v>
      </c>
      <c r="J80" s="347"/>
      <c r="K80" s="348"/>
      <c r="L80" s="348">
        <v>18</v>
      </c>
      <c r="M80" s="349">
        <f t="shared" si="18"/>
        <v>12</v>
      </c>
      <c r="N80" s="272"/>
      <c r="O80" s="329"/>
      <c r="P80" s="350"/>
      <c r="Q80" s="242"/>
      <c r="R80" s="329"/>
      <c r="S80" s="331"/>
      <c r="T80" s="242"/>
      <c r="U80" s="329"/>
      <c r="V80" s="331"/>
      <c r="W80" s="242"/>
      <c r="X80" s="329">
        <v>2</v>
      </c>
      <c r="Y80" s="331"/>
      <c r="Z80" s="377"/>
      <c r="AA80" s="377">
        <v>4</v>
      </c>
      <c r="AB80" s="377"/>
      <c r="AC80" s="380">
        <f>I80/H80</f>
        <v>0.6</v>
      </c>
      <c r="AD80" s="377"/>
      <c r="AE80" s="377"/>
      <c r="AF80" s="377"/>
      <c r="AG80" s="377"/>
      <c r="AH80" s="377"/>
      <c r="AI80" s="377"/>
      <c r="AJ80" s="377"/>
      <c r="AK80" s="377"/>
    </row>
    <row r="81" spans="1:37" s="10" customFormat="1" ht="21.75" customHeight="1">
      <c r="A81" s="442" t="s">
        <v>217</v>
      </c>
      <c r="B81" s="166" t="s">
        <v>89</v>
      </c>
      <c r="C81" s="45"/>
      <c r="D81" s="13"/>
      <c r="E81" s="13"/>
      <c r="F81" s="56"/>
      <c r="G81" s="345">
        <v>5.5</v>
      </c>
      <c r="H81" s="409">
        <f t="shared" si="16"/>
        <v>165</v>
      </c>
      <c r="I81" s="22">
        <f t="shared" si="17"/>
        <v>102</v>
      </c>
      <c r="J81" s="21">
        <f>SUM(J82:J83)</f>
        <v>51</v>
      </c>
      <c r="K81" s="21">
        <f>SUM(K82:K83)</f>
        <v>51</v>
      </c>
      <c r="L81" s="21"/>
      <c r="M81" s="85">
        <f t="shared" si="18"/>
        <v>63</v>
      </c>
      <c r="N81" s="272"/>
      <c r="O81" s="13"/>
      <c r="P81" s="170"/>
      <c r="Q81" s="242"/>
      <c r="R81" s="13"/>
      <c r="S81" s="46"/>
      <c r="T81" s="242"/>
      <c r="U81" s="13"/>
      <c r="V81" s="46"/>
      <c r="W81" s="242"/>
      <c r="X81" s="13"/>
      <c r="Y81" s="46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</row>
    <row r="82" spans="1:37" s="10" customFormat="1" ht="19.5" customHeight="1">
      <c r="A82" s="442" t="s">
        <v>218</v>
      </c>
      <c r="B82" s="292" t="s">
        <v>302</v>
      </c>
      <c r="C82" s="45"/>
      <c r="D82" s="13"/>
      <c r="E82" s="13"/>
      <c r="F82" s="56"/>
      <c r="G82" s="336">
        <v>3</v>
      </c>
      <c r="H82" s="409">
        <f t="shared" si="16"/>
        <v>90</v>
      </c>
      <c r="I82" s="22">
        <f t="shared" si="17"/>
        <v>54</v>
      </c>
      <c r="J82" s="19">
        <v>27</v>
      </c>
      <c r="K82" s="13">
        <v>27</v>
      </c>
      <c r="L82" s="13"/>
      <c r="M82" s="46">
        <f t="shared" si="18"/>
        <v>36</v>
      </c>
      <c r="N82" s="272"/>
      <c r="O82" s="13"/>
      <c r="P82" s="170"/>
      <c r="Q82" s="242"/>
      <c r="R82" s="13"/>
      <c r="S82" s="46"/>
      <c r="T82" s="242"/>
      <c r="U82" s="13"/>
      <c r="V82" s="46"/>
      <c r="W82" s="242"/>
      <c r="X82" s="13">
        <v>6</v>
      </c>
      <c r="Y82" s="46"/>
      <c r="Z82" s="377"/>
      <c r="AA82" s="377">
        <v>4</v>
      </c>
      <c r="AB82" s="377"/>
      <c r="AC82" s="380">
        <f>I82/H82</f>
        <v>0.6</v>
      </c>
      <c r="AD82" s="377"/>
      <c r="AE82" s="377"/>
      <c r="AF82" s="377"/>
      <c r="AG82" s="377"/>
      <c r="AH82" s="377"/>
      <c r="AI82" s="377"/>
      <c r="AJ82" s="377"/>
      <c r="AK82" s="377"/>
    </row>
    <row r="83" spans="1:37" s="10" customFormat="1" ht="19.5" customHeight="1">
      <c r="A83" s="442" t="s">
        <v>219</v>
      </c>
      <c r="B83" s="292" t="s">
        <v>303</v>
      </c>
      <c r="C83" s="45">
        <v>12</v>
      </c>
      <c r="D83" s="13"/>
      <c r="E83" s="13"/>
      <c r="F83" s="56"/>
      <c r="G83" s="336">
        <v>2.5</v>
      </c>
      <c r="H83" s="409">
        <f t="shared" si="16"/>
        <v>75</v>
      </c>
      <c r="I83" s="22">
        <f t="shared" si="17"/>
        <v>48</v>
      </c>
      <c r="J83" s="19">
        <v>24</v>
      </c>
      <c r="K83" s="13">
        <v>24</v>
      </c>
      <c r="L83" s="13"/>
      <c r="M83" s="46">
        <f t="shared" si="18"/>
        <v>27</v>
      </c>
      <c r="N83" s="272"/>
      <c r="O83" s="13"/>
      <c r="P83" s="170"/>
      <c r="Q83" s="242"/>
      <c r="R83" s="13"/>
      <c r="S83" s="46"/>
      <c r="T83" s="242"/>
      <c r="U83" s="13"/>
      <c r="V83" s="46"/>
      <c r="W83" s="242"/>
      <c r="X83" s="13"/>
      <c r="Y83" s="46">
        <v>6</v>
      </c>
      <c r="Z83" s="377"/>
      <c r="AA83" s="377">
        <v>4</v>
      </c>
      <c r="AB83" s="377"/>
      <c r="AC83" s="380">
        <f>I83/H83</f>
        <v>0.64</v>
      </c>
      <c r="AD83" s="377"/>
      <c r="AE83" s="377"/>
      <c r="AF83" s="377"/>
      <c r="AG83" s="377"/>
      <c r="AH83" s="377"/>
      <c r="AI83" s="377"/>
      <c r="AJ83" s="377"/>
      <c r="AK83" s="377"/>
    </row>
    <row r="84" spans="1:37" s="10" customFormat="1" ht="31.5">
      <c r="A84" s="442" t="s">
        <v>220</v>
      </c>
      <c r="B84" s="166" t="s">
        <v>90</v>
      </c>
      <c r="C84" s="45"/>
      <c r="D84" s="13"/>
      <c r="E84" s="13"/>
      <c r="F84" s="56"/>
      <c r="G84" s="345">
        <v>5</v>
      </c>
      <c r="H84" s="409">
        <f t="shared" si="16"/>
        <v>150</v>
      </c>
      <c r="I84" s="22">
        <f t="shared" si="17"/>
        <v>81</v>
      </c>
      <c r="J84" s="21">
        <f>SUM(J85:J86)</f>
        <v>45</v>
      </c>
      <c r="K84" s="21">
        <f>SUM(K85:K86)</f>
        <v>36</v>
      </c>
      <c r="L84" s="21"/>
      <c r="M84" s="85">
        <f t="shared" si="18"/>
        <v>69</v>
      </c>
      <c r="N84" s="272"/>
      <c r="O84" s="13"/>
      <c r="P84" s="170"/>
      <c r="Q84" s="242"/>
      <c r="R84" s="13"/>
      <c r="S84" s="46"/>
      <c r="T84" s="242"/>
      <c r="U84" s="13"/>
      <c r="V84" s="46"/>
      <c r="W84" s="242"/>
      <c r="X84" s="13"/>
      <c r="Y84" s="46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</row>
    <row r="85" spans="1:37" s="10" customFormat="1" ht="21.75" customHeight="1">
      <c r="A85" s="442" t="s">
        <v>221</v>
      </c>
      <c r="B85" s="167" t="s">
        <v>127</v>
      </c>
      <c r="C85" s="45"/>
      <c r="D85" s="13"/>
      <c r="E85" s="13"/>
      <c r="F85" s="56"/>
      <c r="G85" s="336">
        <v>3</v>
      </c>
      <c r="H85" s="409">
        <f t="shared" si="16"/>
        <v>90</v>
      </c>
      <c r="I85" s="22">
        <f t="shared" si="17"/>
        <v>45</v>
      </c>
      <c r="J85" s="452">
        <v>27</v>
      </c>
      <c r="K85" s="13">
        <v>18</v>
      </c>
      <c r="L85" s="13"/>
      <c r="M85" s="46">
        <f t="shared" si="18"/>
        <v>45</v>
      </c>
      <c r="N85" s="272"/>
      <c r="O85" s="97">
        <v>5</v>
      </c>
      <c r="P85" s="170"/>
      <c r="Q85" s="242"/>
      <c r="R85" s="13"/>
      <c r="S85" s="46"/>
      <c r="T85" s="242"/>
      <c r="U85" s="13"/>
      <c r="V85" s="46"/>
      <c r="W85" s="242"/>
      <c r="X85" s="13"/>
      <c r="Y85" s="46"/>
      <c r="Z85" s="377"/>
      <c r="AA85" s="377">
        <v>1</v>
      </c>
      <c r="AB85" s="377"/>
      <c r="AC85" s="380">
        <f>I85/H85</f>
        <v>0.5</v>
      </c>
      <c r="AD85" s="377"/>
      <c r="AE85" s="377"/>
      <c r="AF85" s="377"/>
      <c r="AG85" s="377"/>
      <c r="AH85" s="377"/>
      <c r="AI85" s="377"/>
      <c r="AJ85" s="377"/>
      <c r="AK85" s="377"/>
    </row>
    <row r="86" spans="1:37" s="10" customFormat="1" ht="18" customHeight="1">
      <c r="A86" s="442" t="s">
        <v>222</v>
      </c>
      <c r="B86" s="167" t="s">
        <v>127</v>
      </c>
      <c r="C86" s="45">
        <v>3</v>
      </c>
      <c r="D86" s="13"/>
      <c r="E86" s="13"/>
      <c r="F86" s="56"/>
      <c r="G86" s="336">
        <v>2</v>
      </c>
      <c r="H86" s="409">
        <f t="shared" si="16"/>
        <v>60</v>
      </c>
      <c r="I86" s="22">
        <f t="shared" si="17"/>
        <v>36</v>
      </c>
      <c r="J86" s="452">
        <v>18</v>
      </c>
      <c r="K86" s="13">
        <v>18</v>
      </c>
      <c r="L86" s="13"/>
      <c r="M86" s="46">
        <f t="shared" si="18"/>
        <v>24</v>
      </c>
      <c r="N86" s="272"/>
      <c r="O86" s="13"/>
      <c r="P86" s="453">
        <v>4</v>
      </c>
      <c r="Q86" s="242"/>
      <c r="R86" s="13"/>
      <c r="S86" s="46"/>
      <c r="T86" s="242"/>
      <c r="U86" s="13"/>
      <c r="V86" s="46"/>
      <c r="W86" s="242"/>
      <c r="X86" s="13"/>
      <c r="Y86" s="46"/>
      <c r="Z86" s="377"/>
      <c r="AA86" s="377">
        <v>1</v>
      </c>
      <c r="AB86" s="377"/>
      <c r="AC86" s="380">
        <f>I86/H86</f>
        <v>0.6</v>
      </c>
      <c r="AD86" s="377"/>
      <c r="AE86" s="377"/>
      <c r="AF86" s="377"/>
      <c r="AG86" s="377"/>
      <c r="AH86" s="377"/>
      <c r="AI86" s="377"/>
      <c r="AJ86" s="377"/>
      <c r="AK86" s="377"/>
    </row>
    <row r="87" spans="1:37" s="10" customFormat="1" ht="27.75" customHeight="1">
      <c r="A87" s="442" t="s">
        <v>226</v>
      </c>
      <c r="B87" s="166" t="s">
        <v>331</v>
      </c>
      <c r="C87" s="107">
        <v>5</v>
      </c>
      <c r="D87" s="13"/>
      <c r="E87" s="13"/>
      <c r="F87" s="56"/>
      <c r="G87" s="1002">
        <v>3</v>
      </c>
      <c r="H87" s="409">
        <f t="shared" si="16"/>
        <v>90</v>
      </c>
      <c r="I87" s="22">
        <f t="shared" si="17"/>
        <v>45</v>
      </c>
      <c r="J87" s="979">
        <v>27</v>
      </c>
      <c r="K87" s="980">
        <v>18</v>
      </c>
      <c r="L87" s="21"/>
      <c r="M87" s="85">
        <f t="shared" si="18"/>
        <v>45</v>
      </c>
      <c r="N87" s="272"/>
      <c r="O87" s="13"/>
      <c r="P87" s="170"/>
      <c r="Q87" s="242"/>
      <c r="R87" s="97">
        <v>5</v>
      </c>
      <c r="S87" s="46"/>
      <c r="T87" s="242"/>
      <c r="U87" s="13"/>
      <c r="V87" s="46"/>
      <c r="W87" s="242"/>
      <c r="X87" s="13"/>
      <c r="Y87" s="46"/>
      <c r="Z87" s="377"/>
      <c r="AA87" s="377">
        <v>2</v>
      </c>
      <c r="AB87" s="377"/>
      <c r="AC87" s="380">
        <f>I87/H87</f>
        <v>0.5</v>
      </c>
      <c r="AD87" s="377"/>
      <c r="AE87" s="380" t="s">
        <v>482</v>
      </c>
      <c r="AF87" s="380">
        <f>SUMIF($AA$64:$AA$106,1,$G$64:$G$106)</f>
        <v>12.5</v>
      </c>
      <c r="AG87" s="377"/>
      <c r="AH87" s="377"/>
      <c r="AI87" s="377"/>
      <c r="AJ87" s="377"/>
      <c r="AK87" s="377"/>
    </row>
    <row r="88" spans="1:37" s="10" customFormat="1" ht="28.5" customHeight="1">
      <c r="A88" s="442" t="s">
        <v>256</v>
      </c>
      <c r="B88" s="166" t="s">
        <v>257</v>
      </c>
      <c r="C88" s="45"/>
      <c r="D88" s="13"/>
      <c r="E88" s="13"/>
      <c r="F88" s="56"/>
      <c r="G88" s="1002">
        <v>4.5</v>
      </c>
      <c r="H88" s="409">
        <f>G88*30</f>
        <v>135</v>
      </c>
      <c r="I88" s="22">
        <f>J88+K88+L88</f>
        <v>78</v>
      </c>
      <c r="J88" s="21">
        <f>SUM(J89:J90)</f>
        <v>30</v>
      </c>
      <c r="K88" s="21">
        <f>SUM(K89:K90)</f>
        <v>30</v>
      </c>
      <c r="L88" s="21">
        <f>SUM(L89:L90)</f>
        <v>18</v>
      </c>
      <c r="M88" s="85">
        <f>H88-I88</f>
        <v>57</v>
      </c>
      <c r="N88" s="272"/>
      <c r="O88" s="13"/>
      <c r="P88" s="170"/>
      <c r="Q88" s="242"/>
      <c r="R88" s="13"/>
      <c r="S88" s="46"/>
      <c r="T88" s="242"/>
      <c r="U88" s="13"/>
      <c r="V88" s="46"/>
      <c r="W88" s="242"/>
      <c r="X88" s="13"/>
      <c r="Y88" s="46"/>
      <c r="Z88" s="377"/>
      <c r="AA88" s="377"/>
      <c r="AB88" s="377"/>
      <c r="AC88" s="377"/>
      <c r="AD88" s="377"/>
      <c r="AE88" s="380" t="s">
        <v>483</v>
      </c>
      <c r="AF88" s="380">
        <f>SUMIF($AA$64:$AA$106,2,$G$64:$G$106)</f>
        <v>15.5</v>
      </c>
      <c r="AG88" s="377"/>
      <c r="AH88" s="377"/>
      <c r="AI88" s="377"/>
      <c r="AJ88" s="377"/>
      <c r="AK88" s="377"/>
    </row>
    <row r="89" spans="1:37" s="10" customFormat="1" ht="26.25" customHeight="1">
      <c r="A89" s="442" t="s">
        <v>224</v>
      </c>
      <c r="B89" s="166" t="s">
        <v>128</v>
      </c>
      <c r="C89" s="45">
        <v>7</v>
      </c>
      <c r="D89" s="13"/>
      <c r="E89" s="13"/>
      <c r="F89" s="56"/>
      <c r="G89" s="1002">
        <v>3.5</v>
      </c>
      <c r="H89" s="409">
        <f t="shared" si="16"/>
        <v>105</v>
      </c>
      <c r="I89" s="22">
        <f t="shared" si="17"/>
        <v>60</v>
      </c>
      <c r="J89" s="84">
        <v>30</v>
      </c>
      <c r="K89" s="21">
        <v>30</v>
      </c>
      <c r="L89" s="21"/>
      <c r="M89" s="85">
        <f t="shared" si="18"/>
        <v>45</v>
      </c>
      <c r="N89" s="272"/>
      <c r="O89" s="13"/>
      <c r="P89" s="170"/>
      <c r="Q89" s="242"/>
      <c r="R89" s="13"/>
      <c r="S89" s="46"/>
      <c r="T89" s="242">
        <v>4</v>
      </c>
      <c r="U89" s="13"/>
      <c r="V89" s="46"/>
      <c r="W89" s="242"/>
      <c r="X89" s="13"/>
      <c r="Y89" s="46"/>
      <c r="Z89" s="377"/>
      <c r="AA89" s="377">
        <v>3</v>
      </c>
      <c r="AB89" s="377"/>
      <c r="AC89" s="380">
        <f>I89/H89</f>
        <v>0.5714285714285714</v>
      </c>
      <c r="AD89" s="377"/>
      <c r="AE89" s="380" t="s">
        <v>484</v>
      </c>
      <c r="AF89" s="380">
        <f>SUMIF($AA$64:$AA$106,3,$G$64:$G$106)</f>
        <v>24.5</v>
      </c>
      <c r="AG89" s="377"/>
      <c r="AH89" s="377"/>
      <c r="AI89" s="377"/>
      <c r="AJ89" s="377"/>
      <c r="AK89" s="377"/>
    </row>
    <row r="90" spans="1:37" s="250" customFormat="1" ht="36" customHeight="1">
      <c r="A90" s="442" t="s">
        <v>225</v>
      </c>
      <c r="B90" s="332" t="s">
        <v>129</v>
      </c>
      <c r="C90" s="238"/>
      <c r="D90" s="329"/>
      <c r="E90" s="329">
        <v>8</v>
      </c>
      <c r="F90" s="344"/>
      <c r="G90" s="345">
        <v>1</v>
      </c>
      <c r="H90" s="451">
        <f t="shared" si="16"/>
        <v>30</v>
      </c>
      <c r="I90" s="346">
        <f t="shared" si="17"/>
        <v>18</v>
      </c>
      <c r="J90" s="347"/>
      <c r="K90" s="348"/>
      <c r="L90" s="348">
        <v>18</v>
      </c>
      <c r="M90" s="349">
        <f t="shared" si="18"/>
        <v>12</v>
      </c>
      <c r="N90" s="272"/>
      <c r="O90" s="329"/>
      <c r="P90" s="350"/>
      <c r="Q90" s="242"/>
      <c r="R90" s="329"/>
      <c r="S90" s="331"/>
      <c r="T90" s="242"/>
      <c r="U90" s="329">
        <v>2</v>
      </c>
      <c r="V90" s="331"/>
      <c r="W90" s="242"/>
      <c r="X90" s="329"/>
      <c r="Y90" s="331"/>
      <c r="Z90" s="377"/>
      <c r="AA90" s="377">
        <v>3</v>
      </c>
      <c r="AB90" s="377"/>
      <c r="AC90" s="380">
        <f>I90/H90</f>
        <v>0.6</v>
      </c>
      <c r="AD90" s="377"/>
      <c r="AE90" s="391" t="s">
        <v>485</v>
      </c>
      <c r="AF90" s="380">
        <f>SUMIF($AA$64:$AA$106,4,$G$64:$G$106)</f>
        <v>36.5</v>
      </c>
      <c r="AG90" s="377"/>
      <c r="AH90" s="377"/>
      <c r="AI90" s="377"/>
      <c r="AJ90" s="377"/>
      <c r="AK90" s="377"/>
    </row>
    <row r="91" spans="1:37" s="10" customFormat="1" ht="37.5" customHeight="1">
      <c r="A91" s="442" t="s">
        <v>227</v>
      </c>
      <c r="B91" s="174" t="s">
        <v>91</v>
      </c>
      <c r="C91" s="45"/>
      <c r="D91" s="13"/>
      <c r="E91" s="13"/>
      <c r="F91" s="56"/>
      <c r="G91" s="345">
        <v>3</v>
      </c>
      <c r="H91" s="409">
        <f t="shared" si="16"/>
        <v>90</v>
      </c>
      <c r="I91" s="22">
        <f t="shared" si="17"/>
        <v>59</v>
      </c>
      <c r="J91" s="21">
        <f>SUM(J92:J93)</f>
        <v>34</v>
      </c>
      <c r="K91" s="21">
        <f>SUM(K92:K93)</f>
        <v>25</v>
      </c>
      <c r="L91" s="21"/>
      <c r="M91" s="85">
        <f t="shared" si="18"/>
        <v>31</v>
      </c>
      <c r="N91" s="272"/>
      <c r="O91" s="13"/>
      <c r="P91" s="170"/>
      <c r="Q91" s="242"/>
      <c r="R91" s="13"/>
      <c r="S91" s="46"/>
      <c r="T91" s="242"/>
      <c r="U91" s="13"/>
      <c r="V91" s="46"/>
      <c r="W91" s="242"/>
      <c r="X91" s="13"/>
      <c r="Y91" s="46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</row>
    <row r="92" spans="1:37" s="10" customFormat="1" ht="22.5" customHeight="1">
      <c r="A92" s="442" t="s">
        <v>228</v>
      </c>
      <c r="B92" s="295" t="s">
        <v>130</v>
      </c>
      <c r="C92" s="45"/>
      <c r="D92" s="13"/>
      <c r="E92" s="13"/>
      <c r="F92" s="56"/>
      <c r="G92" s="336">
        <v>1.5</v>
      </c>
      <c r="H92" s="409">
        <f t="shared" si="16"/>
        <v>45</v>
      </c>
      <c r="I92" s="22">
        <f t="shared" si="17"/>
        <v>27</v>
      </c>
      <c r="J92" s="19">
        <v>18</v>
      </c>
      <c r="K92" s="13">
        <v>9</v>
      </c>
      <c r="L92" s="13"/>
      <c r="M92" s="46">
        <f t="shared" si="18"/>
        <v>18</v>
      </c>
      <c r="N92" s="272"/>
      <c r="O92" s="13"/>
      <c r="P92" s="170"/>
      <c r="Q92" s="242"/>
      <c r="R92" s="13"/>
      <c r="S92" s="46"/>
      <c r="T92" s="242"/>
      <c r="U92" s="13"/>
      <c r="V92" s="46"/>
      <c r="W92" s="242"/>
      <c r="X92" s="13">
        <v>3</v>
      </c>
      <c r="Y92" s="46"/>
      <c r="Z92" s="377"/>
      <c r="AA92" s="377">
        <v>4</v>
      </c>
      <c r="AB92" s="377"/>
      <c r="AC92" s="380">
        <f>I92/H92</f>
        <v>0.6</v>
      </c>
      <c r="AD92" s="377"/>
      <c r="AE92" s="377"/>
      <c r="AF92" s="377"/>
      <c r="AG92" s="377"/>
      <c r="AH92" s="377"/>
      <c r="AI92" s="377"/>
      <c r="AJ92" s="377"/>
      <c r="AK92" s="377"/>
    </row>
    <row r="93" spans="1:37" s="10" customFormat="1" ht="23.25" customHeight="1">
      <c r="A93" s="442" t="s">
        <v>229</v>
      </c>
      <c r="B93" s="295" t="s">
        <v>130</v>
      </c>
      <c r="C93" s="45">
        <v>12</v>
      </c>
      <c r="D93" s="13"/>
      <c r="E93" s="13"/>
      <c r="F93" s="56"/>
      <c r="G93" s="336">
        <v>1.5</v>
      </c>
      <c r="H93" s="409">
        <f t="shared" si="16"/>
        <v>45</v>
      </c>
      <c r="I93" s="22">
        <f t="shared" si="17"/>
        <v>32</v>
      </c>
      <c r="J93" s="19">
        <v>16</v>
      </c>
      <c r="K93" s="13">
        <v>16</v>
      </c>
      <c r="L93" s="13"/>
      <c r="M93" s="46">
        <f t="shared" si="18"/>
        <v>13</v>
      </c>
      <c r="N93" s="272"/>
      <c r="O93" s="13"/>
      <c r="P93" s="170"/>
      <c r="Q93" s="242"/>
      <c r="R93" s="13"/>
      <c r="S93" s="46"/>
      <c r="T93" s="242"/>
      <c r="U93" s="13"/>
      <c r="V93" s="46"/>
      <c r="W93" s="242"/>
      <c r="X93" s="13"/>
      <c r="Y93" s="46">
        <v>4</v>
      </c>
      <c r="Z93" s="377"/>
      <c r="AA93" s="377">
        <v>4</v>
      </c>
      <c r="AB93" s="377"/>
      <c r="AC93" s="380">
        <f>I93/H93</f>
        <v>0.7111111111111111</v>
      </c>
      <c r="AD93" s="377"/>
      <c r="AE93" s="377"/>
      <c r="AF93" s="377"/>
      <c r="AG93" s="377"/>
      <c r="AH93" s="377"/>
      <c r="AI93" s="377"/>
      <c r="AJ93" s="377"/>
      <c r="AK93" s="377"/>
    </row>
    <row r="94" spans="1:35" ht="36" customHeight="1">
      <c r="A94" s="441" t="s">
        <v>329</v>
      </c>
      <c r="B94" s="641" t="s">
        <v>330</v>
      </c>
      <c r="C94" s="642"/>
      <c r="D94" s="771">
        <v>10</v>
      </c>
      <c r="E94" s="643"/>
      <c r="F94" s="644"/>
      <c r="G94" s="459">
        <v>3</v>
      </c>
      <c r="H94" s="645">
        <f>G94*30</f>
        <v>90</v>
      </c>
      <c r="I94" s="49">
        <f>J94+K94+L94</f>
        <v>60</v>
      </c>
      <c r="J94" s="49">
        <v>30</v>
      </c>
      <c r="K94" s="49">
        <v>30</v>
      </c>
      <c r="L94" s="646"/>
      <c r="M94" s="58">
        <f>H94-I94</f>
        <v>30</v>
      </c>
      <c r="N94" s="607"/>
      <c r="O94" s="401"/>
      <c r="P94" s="647"/>
      <c r="Q94" s="648"/>
      <c r="R94" s="401"/>
      <c r="S94" s="647"/>
      <c r="T94" s="648"/>
      <c r="U94" s="401"/>
      <c r="V94" s="647"/>
      <c r="W94" s="648">
        <v>4</v>
      </c>
      <c r="X94" s="646"/>
      <c r="Y94" s="649"/>
      <c r="Z94" s="377"/>
      <c r="AA94" s="377">
        <v>4</v>
      </c>
      <c r="AB94" s="377"/>
      <c r="AC94" s="380">
        <f>I94/H94</f>
        <v>0.6666666666666666</v>
      </c>
      <c r="AD94" s="377"/>
      <c r="AE94" s="377"/>
      <c r="AF94" s="377"/>
      <c r="AG94" s="377"/>
      <c r="AH94" s="377"/>
      <c r="AI94" s="377"/>
    </row>
    <row r="95" spans="1:37" s="10" customFormat="1" ht="30" customHeight="1">
      <c r="A95" s="441" t="s">
        <v>332</v>
      </c>
      <c r="B95" s="699" t="s">
        <v>338</v>
      </c>
      <c r="C95" s="232">
        <v>5</v>
      </c>
      <c r="D95" s="228"/>
      <c r="E95" s="228"/>
      <c r="F95" s="233"/>
      <c r="G95" s="460">
        <v>3</v>
      </c>
      <c r="H95" s="231">
        <f>G95*30</f>
        <v>90</v>
      </c>
      <c r="I95" s="49">
        <f>J95+K95+L95</f>
        <v>54</v>
      </c>
      <c r="J95" s="686">
        <v>27</v>
      </c>
      <c r="K95" s="44">
        <v>27</v>
      </c>
      <c r="L95" s="44"/>
      <c r="M95" s="58">
        <f>H95-I95</f>
        <v>36</v>
      </c>
      <c r="N95" s="734"/>
      <c r="O95" s="44"/>
      <c r="P95" s="212"/>
      <c r="Q95" s="244"/>
      <c r="R95" s="44">
        <v>6</v>
      </c>
      <c r="S95" s="63"/>
      <c r="T95" s="734"/>
      <c r="U95" s="44"/>
      <c r="V95" s="212"/>
      <c r="W95" s="734"/>
      <c r="X95" s="44"/>
      <c r="Y95" s="212"/>
      <c r="Z95" s="377"/>
      <c r="AA95" s="377">
        <v>2</v>
      </c>
      <c r="AB95" s="377"/>
      <c r="AC95" s="380">
        <f>I95/H95</f>
        <v>0.6</v>
      </c>
      <c r="AD95" s="377"/>
      <c r="AE95" s="377"/>
      <c r="AF95" s="377"/>
      <c r="AG95" s="377"/>
      <c r="AH95" s="377"/>
      <c r="AI95" s="377"/>
      <c r="AJ95" s="377"/>
      <c r="AK95" s="377"/>
    </row>
    <row r="96" spans="1:37" s="10" customFormat="1" ht="36" customHeight="1">
      <c r="A96" s="442" t="s">
        <v>434</v>
      </c>
      <c r="B96" s="176" t="s">
        <v>435</v>
      </c>
      <c r="C96" s="45">
        <v>7</v>
      </c>
      <c r="D96" s="13"/>
      <c r="E96" s="13"/>
      <c r="F96" s="56"/>
      <c r="G96" s="1002">
        <v>3</v>
      </c>
      <c r="H96" s="409">
        <f>G96*30</f>
        <v>90</v>
      </c>
      <c r="I96" s="22">
        <f>J96+K96+L96</f>
        <v>45</v>
      </c>
      <c r="J96" s="84">
        <v>15</v>
      </c>
      <c r="K96" s="21">
        <v>30</v>
      </c>
      <c r="L96" s="21"/>
      <c r="M96" s="85">
        <f>H96-I96</f>
        <v>45</v>
      </c>
      <c r="N96" s="272"/>
      <c r="O96" s="13"/>
      <c r="P96" s="170"/>
      <c r="Q96" s="242"/>
      <c r="R96" s="13"/>
      <c r="S96" s="46"/>
      <c r="T96" s="242">
        <v>3</v>
      </c>
      <c r="U96" s="13"/>
      <c r="V96" s="46"/>
      <c r="W96" s="242"/>
      <c r="X96" s="13"/>
      <c r="Y96" s="46"/>
      <c r="Z96" s="377"/>
      <c r="AA96" s="377">
        <v>3</v>
      </c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</row>
    <row r="97" spans="1:37" s="10" customFormat="1" ht="31.5" customHeight="1">
      <c r="A97" s="442" t="s">
        <v>230</v>
      </c>
      <c r="B97" s="174" t="s">
        <v>131</v>
      </c>
      <c r="C97" s="45">
        <v>11</v>
      </c>
      <c r="D97" s="13"/>
      <c r="E97" s="13"/>
      <c r="F97" s="56"/>
      <c r="G97" s="345">
        <v>3</v>
      </c>
      <c r="H97" s="409">
        <f t="shared" si="16"/>
        <v>90</v>
      </c>
      <c r="I97" s="22">
        <f t="shared" si="17"/>
        <v>36</v>
      </c>
      <c r="J97" s="84">
        <v>18</v>
      </c>
      <c r="K97" s="21">
        <v>18</v>
      </c>
      <c r="L97" s="21"/>
      <c r="M97" s="85">
        <f t="shared" si="18"/>
        <v>54</v>
      </c>
      <c r="N97" s="272"/>
      <c r="O97" s="13"/>
      <c r="P97" s="170"/>
      <c r="Q97" s="242"/>
      <c r="R97" s="13"/>
      <c r="S97" s="46"/>
      <c r="T97" s="242"/>
      <c r="U97" s="13"/>
      <c r="V97" s="46"/>
      <c r="W97" s="242"/>
      <c r="X97" s="13">
        <v>4</v>
      </c>
      <c r="Y97" s="46"/>
      <c r="Z97" s="377"/>
      <c r="AA97" s="377">
        <v>4</v>
      </c>
      <c r="AB97" s="377"/>
      <c r="AC97" s="380">
        <f>I97/H97</f>
        <v>0.4</v>
      </c>
      <c r="AD97" s="377"/>
      <c r="AE97" s="377"/>
      <c r="AF97" s="377"/>
      <c r="AG97" s="377"/>
      <c r="AH97" s="377"/>
      <c r="AI97" s="377"/>
      <c r="AJ97" s="377"/>
      <c r="AK97" s="377"/>
    </row>
    <row r="98" spans="1:37" s="10" customFormat="1" ht="38.25" customHeight="1">
      <c r="A98" s="442" t="s">
        <v>231</v>
      </c>
      <c r="B98" s="177" t="s">
        <v>92</v>
      </c>
      <c r="C98" s="45"/>
      <c r="D98" s="13"/>
      <c r="E98" s="13"/>
      <c r="F98" s="56"/>
      <c r="G98" s="1002">
        <v>7.5</v>
      </c>
      <c r="H98" s="409">
        <f t="shared" si="16"/>
        <v>225</v>
      </c>
      <c r="I98" s="22">
        <f t="shared" si="17"/>
        <v>117</v>
      </c>
      <c r="J98" s="21">
        <f>SUM(J99:J101)</f>
        <v>42</v>
      </c>
      <c r="K98" s="21">
        <f>SUM(K99:K101)</f>
        <v>57</v>
      </c>
      <c r="L98" s="21">
        <f>SUM(L99:L101)</f>
        <v>18</v>
      </c>
      <c r="M98" s="85">
        <f t="shared" si="18"/>
        <v>108</v>
      </c>
      <c r="N98" s="272"/>
      <c r="O98" s="13"/>
      <c r="P98" s="170"/>
      <c r="Q98" s="242"/>
      <c r="R98" s="13"/>
      <c r="S98" s="46"/>
      <c r="T98" s="242"/>
      <c r="U98" s="13"/>
      <c r="V98" s="46"/>
      <c r="W98" s="242"/>
      <c r="X98" s="13"/>
      <c r="Y98" s="46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</row>
    <row r="99" spans="1:37" s="10" customFormat="1" ht="31.5">
      <c r="A99" s="442" t="s">
        <v>232</v>
      </c>
      <c r="B99" s="292" t="s">
        <v>132</v>
      </c>
      <c r="C99" s="45">
        <v>9</v>
      </c>
      <c r="D99" s="13"/>
      <c r="E99" s="13"/>
      <c r="F99" s="56"/>
      <c r="G99" s="1000">
        <v>3.5</v>
      </c>
      <c r="H99" s="409">
        <f t="shared" si="16"/>
        <v>105</v>
      </c>
      <c r="I99" s="22">
        <f t="shared" si="17"/>
        <v>54</v>
      </c>
      <c r="J99" s="19">
        <v>27</v>
      </c>
      <c r="K99" s="13">
        <v>27</v>
      </c>
      <c r="L99" s="13"/>
      <c r="M99" s="46">
        <f t="shared" si="18"/>
        <v>51</v>
      </c>
      <c r="N99" s="272"/>
      <c r="O99" s="13"/>
      <c r="P99" s="170"/>
      <c r="Q99" s="242"/>
      <c r="R99" s="13"/>
      <c r="S99" s="46"/>
      <c r="T99" s="242"/>
      <c r="U99" s="13"/>
      <c r="V99" s="46">
        <v>6</v>
      </c>
      <c r="W99" s="242"/>
      <c r="X99" s="13"/>
      <c r="Y99" s="46"/>
      <c r="Z99" s="377"/>
      <c r="AA99" s="377">
        <v>3</v>
      </c>
      <c r="AB99" s="377"/>
      <c r="AC99" s="380">
        <f>I99/H99</f>
        <v>0.5142857142857142</v>
      </c>
      <c r="AD99" s="377"/>
      <c r="AE99" s="377"/>
      <c r="AF99" s="377"/>
      <c r="AG99" s="377"/>
      <c r="AH99" s="377"/>
      <c r="AI99" s="377"/>
      <c r="AJ99" s="377"/>
      <c r="AK99" s="377"/>
    </row>
    <row r="100" spans="1:37" s="10" customFormat="1" ht="31.5">
      <c r="A100" s="442" t="s">
        <v>233</v>
      </c>
      <c r="B100" s="292" t="s">
        <v>132</v>
      </c>
      <c r="C100" s="45"/>
      <c r="D100" s="13">
        <v>10</v>
      </c>
      <c r="E100" s="13"/>
      <c r="F100" s="56"/>
      <c r="G100" s="1000">
        <v>3</v>
      </c>
      <c r="H100" s="409">
        <f t="shared" si="16"/>
        <v>90</v>
      </c>
      <c r="I100" s="22">
        <f t="shared" si="17"/>
        <v>45</v>
      </c>
      <c r="J100" s="19">
        <v>15</v>
      </c>
      <c r="K100" s="13">
        <v>30</v>
      </c>
      <c r="L100" s="13"/>
      <c r="M100" s="46">
        <f t="shared" si="18"/>
        <v>45</v>
      </c>
      <c r="N100" s="272"/>
      <c r="O100" s="13"/>
      <c r="P100" s="170"/>
      <c r="Q100" s="242"/>
      <c r="R100" s="13"/>
      <c r="S100" s="46"/>
      <c r="T100" s="242"/>
      <c r="U100" s="13"/>
      <c r="V100" s="46"/>
      <c r="W100" s="242">
        <v>3</v>
      </c>
      <c r="X100" s="13"/>
      <c r="Y100" s="46"/>
      <c r="Z100" s="377"/>
      <c r="AA100" s="377">
        <v>4</v>
      </c>
      <c r="AB100" s="377"/>
      <c r="AC100" s="380">
        <f>I100/H100</f>
        <v>0.5</v>
      </c>
      <c r="AD100" s="377"/>
      <c r="AE100" s="377"/>
      <c r="AF100" s="377"/>
      <c r="AG100" s="377"/>
      <c r="AH100" s="377"/>
      <c r="AI100" s="377"/>
      <c r="AJ100" s="377"/>
      <c r="AK100" s="377"/>
    </row>
    <row r="101" spans="1:37" s="250" customFormat="1" ht="36.75" customHeight="1">
      <c r="A101" s="442" t="s">
        <v>234</v>
      </c>
      <c r="B101" s="351" t="s">
        <v>133</v>
      </c>
      <c r="C101" s="238"/>
      <c r="D101" s="329"/>
      <c r="E101" s="329"/>
      <c r="F101" s="344">
        <v>11</v>
      </c>
      <c r="G101" s="1002">
        <v>1</v>
      </c>
      <c r="H101" s="451">
        <f t="shared" si="16"/>
        <v>30</v>
      </c>
      <c r="I101" s="346">
        <f t="shared" si="17"/>
        <v>18</v>
      </c>
      <c r="J101" s="347"/>
      <c r="K101" s="348"/>
      <c r="L101" s="348">
        <v>18</v>
      </c>
      <c r="M101" s="349">
        <f t="shared" si="18"/>
        <v>12</v>
      </c>
      <c r="N101" s="272"/>
      <c r="O101" s="329"/>
      <c r="P101" s="350"/>
      <c r="Q101" s="242"/>
      <c r="R101" s="329"/>
      <c r="S101" s="331"/>
      <c r="T101" s="242"/>
      <c r="U101" s="329"/>
      <c r="V101" s="331"/>
      <c r="W101" s="242"/>
      <c r="X101" s="329">
        <v>2</v>
      </c>
      <c r="Y101" s="331"/>
      <c r="Z101" s="377"/>
      <c r="AA101" s="377">
        <v>4</v>
      </c>
      <c r="AB101" s="377"/>
      <c r="AC101" s="380">
        <f>I101/H101</f>
        <v>0.6</v>
      </c>
      <c r="AD101" s="377"/>
      <c r="AE101" s="377"/>
      <c r="AF101" s="377"/>
      <c r="AG101" s="377"/>
      <c r="AH101" s="377"/>
      <c r="AI101" s="377"/>
      <c r="AJ101" s="377"/>
      <c r="AK101" s="377"/>
    </row>
    <row r="102" spans="1:37" s="10" customFormat="1" ht="39.75" customHeight="1">
      <c r="A102" s="442" t="s">
        <v>235</v>
      </c>
      <c r="B102" s="178" t="s">
        <v>134</v>
      </c>
      <c r="C102" s="45">
        <v>10</v>
      </c>
      <c r="D102" s="13"/>
      <c r="E102" s="13"/>
      <c r="F102" s="56"/>
      <c r="G102" s="345">
        <v>5.5</v>
      </c>
      <c r="H102" s="409">
        <f t="shared" si="16"/>
        <v>165</v>
      </c>
      <c r="I102" s="22">
        <f t="shared" si="17"/>
        <v>60</v>
      </c>
      <c r="J102" s="84">
        <v>30</v>
      </c>
      <c r="K102" s="21">
        <v>30</v>
      </c>
      <c r="L102" s="21"/>
      <c r="M102" s="85">
        <f t="shared" si="18"/>
        <v>105</v>
      </c>
      <c r="N102" s="272"/>
      <c r="O102" s="13"/>
      <c r="P102" s="170"/>
      <c r="Q102" s="242"/>
      <c r="R102" s="13"/>
      <c r="S102" s="46"/>
      <c r="T102" s="242"/>
      <c r="U102" s="13"/>
      <c r="V102" s="46"/>
      <c r="W102" s="242">
        <v>4</v>
      </c>
      <c r="X102" s="13"/>
      <c r="Y102" s="46"/>
      <c r="Z102" s="377"/>
      <c r="AA102" s="377">
        <v>4</v>
      </c>
      <c r="AB102" s="377"/>
      <c r="AC102" s="380">
        <f>I102/H102</f>
        <v>0.36363636363636365</v>
      </c>
      <c r="AD102" s="377"/>
      <c r="AE102" s="377"/>
      <c r="AF102" s="377"/>
      <c r="AG102" s="377"/>
      <c r="AH102" s="377"/>
      <c r="AI102" s="377"/>
      <c r="AJ102" s="377"/>
      <c r="AK102" s="377"/>
    </row>
    <row r="103" spans="1:37" s="10" customFormat="1" ht="39.75" customHeight="1">
      <c r="A103" s="442" t="s">
        <v>259</v>
      </c>
      <c r="B103" s="168" t="s">
        <v>258</v>
      </c>
      <c r="C103" s="45"/>
      <c r="D103" s="13"/>
      <c r="E103" s="13"/>
      <c r="F103" s="56"/>
      <c r="G103" s="1002">
        <v>6.5</v>
      </c>
      <c r="H103" s="409">
        <f>G103*30</f>
        <v>195</v>
      </c>
      <c r="I103" s="22">
        <f>J103+K103+L103</f>
        <v>93</v>
      </c>
      <c r="J103" s="84">
        <f>SUM(J104:J105)</f>
        <v>30</v>
      </c>
      <c r="K103" s="84">
        <f>SUM(K104:K105)</f>
        <v>45</v>
      </c>
      <c r="L103" s="84">
        <f>SUM(L104:L105)</f>
        <v>18</v>
      </c>
      <c r="M103" s="85">
        <f>H103-I103</f>
        <v>102</v>
      </c>
      <c r="N103" s="272"/>
      <c r="O103" s="13"/>
      <c r="P103" s="170"/>
      <c r="Q103" s="242"/>
      <c r="R103" s="13"/>
      <c r="S103" s="46"/>
      <c r="T103" s="242"/>
      <c r="U103" s="13"/>
      <c r="V103" s="46"/>
      <c r="W103" s="242"/>
      <c r="X103" s="13"/>
      <c r="Y103" s="46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</row>
    <row r="104" spans="1:37" s="10" customFormat="1" ht="39.75" customHeight="1">
      <c r="A104" s="442" t="s">
        <v>236</v>
      </c>
      <c r="B104" s="168" t="s">
        <v>135</v>
      </c>
      <c r="C104" s="45"/>
      <c r="D104" s="13">
        <v>7</v>
      </c>
      <c r="E104" s="13"/>
      <c r="F104" s="56"/>
      <c r="G104" s="1002">
        <v>5.5</v>
      </c>
      <c r="H104" s="409">
        <f t="shared" si="16"/>
        <v>165</v>
      </c>
      <c r="I104" s="22">
        <f t="shared" si="17"/>
        <v>75</v>
      </c>
      <c r="J104" s="84">
        <v>30</v>
      </c>
      <c r="K104" s="21">
        <v>45</v>
      </c>
      <c r="L104" s="21"/>
      <c r="M104" s="85">
        <f t="shared" si="18"/>
        <v>90</v>
      </c>
      <c r="N104" s="272"/>
      <c r="O104" s="13"/>
      <c r="P104" s="170"/>
      <c r="Q104" s="242"/>
      <c r="R104" s="13"/>
      <c r="S104" s="46"/>
      <c r="T104" s="242">
        <v>5</v>
      </c>
      <c r="U104" s="13"/>
      <c r="V104" s="46"/>
      <c r="W104" s="242"/>
      <c r="X104" s="13"/>
      <c r="Y104" s="46"/>
      <c r="Z104" s="377"/>
      <c r="AA104" s="377">
        <v>3</v>
      </c>
      <c r="AB104" s="377"/>
      <c r="AC104" s="380">
        <f>I104/H104</f>
        <v>0.45454545454545453</v>
      </c>
      <c r="AD104" s="377"/>
      <c r="AE104" s="377"/>
      <c r="AF104" s="377"/>
      <c r="AG104" s="377"/>
      <c r="AH104" s="377"/>
      <c r="AI104" s="377"/>
      <c r="AJ104" s="377"/>
      <c r="AK104" s="377"/>
    </row>
    <row r="105" spans="1:37" s="250" customFormat="1" ht="36" customHeight="1">
      <c r="A105" s="442" t="s">
        <v>237</v>
      </c>
      <c r="B105" s="332" t="s">
        <v>136</v>
      </c>
      <c r="C105" s="238"/>
      <c r="D105" s="329"/>
      <c r="E105" s="329">
        <v>8</v>
      </c>
      <c r="F105" s="344"/>
      <c r="G105" s="345">
        <v>1</v>
      </c>
      <c r="H105" s="451">
        <f t="shared" si="16"/>
        <v>30</v>
      </c>
      <c r="I105" s="346">
        <f t="shared" si="17"/>
        <v>18</v>
      </c>
      <c r="J105" s="347"/>
      <c r="K105" s="348"/>
      <c r="L105" s="348">
        <v>18</v>
      </c>
      <c r="M105" s="349">
        <f t="shared" si="18"/>
        <v>12</v>
      </c>
      <c r="N105" s="272"/>
      <c r="O105" s="329"/>
      <c r="P105" s="350"/>
      <c r="Q105" s="242"/>
      <c r="R105" s="329"/>
      <c r="S105" s="331"/>
      <c r="T105" s="242"/>
      <c r="U105" s="329">
        <v>2</v>
      </c>
      <c r="V105" s="331"/>
      <c r="W105" s="242"/>
      <c r="X105" s="329"/>
      <c r="Y105" s="331"/>
      <c r="Z105" s="377"/>
      <c r="AA105" s="377">
        <v>3</v>
      </c>
      <c r="AB105" s="377"/>
      <c r="AC105" s="380">
        <f>I105/H105</f>
        <v>0.6</v>
      </c>
      <c r="AD105" s="377"/>
      <c r="AE105" s="377"/>
      <c r="AF105" s="377"/>
      <c r="AG105" s="377"/>
      <c r="AH105" s="377"/>
      <c r="AI105" s="377"/>
      <c r="AJ105" s="377"/>
      <c r="AK105" s="377"/>
    </row>
    <row r="106" spans="1:37" s="10" customFormat="1" ht="33" customHeight="1" thickBot="1">
      <c r="A106" s="442" t="s">
        <v>238</v>
      </c>
      <c r="B106" s="179" t="s">
        <v>137</v>
      </c>
      <c r="C106" s="45"/>
      <c r="D106" s="13">
        <v>12</v>
      </c>
      <c r="E106" s="13"/>
      <c r="F106" s="56"/>
      <c r="G106" s="345">
        <v>3.5</v>
      </c>
      <c r="H106" s="409">
        <f t="shared" si="16"/>
        <v>105</v>
      </c>
      <c r="I106" s="22">
        <f t="shared" si="17"/>
        <v>48</v>
      </c>
      <c r="J106" s="84">
        <v>16</v>
      </c>
      <c r="K106" s="21">
        <v>32</v>
      </c>
      <c r="L106" s="21"/>
      <c r="M106" s="85">
        <f t="shared" si="18"/>
        <v>57</v>
      </c>
      <c r="N106" s="733"/>
      <c r="O106" s="182"/>
      <c r="P106" s="183"/>
      <c r="Q106" s="242"/>
      <c r="R106" s="13"/>
      <c r="S106" s="46"/>
      <c r="T106" s="242"/>
      <c r="U106" s="13"/>
      <c r="V106" s="46"/>
      <c r="W106" s="242"/>
      <c r="X106" s="13"/>
      <c r="Y106" s="46">
        <v>6</v>
      </c>
      <c r="Z106" s="377"/>
      <c r="AA106" s="377">
        <v>4</v>
      </c>
      <c r="AB106" s="377"/>
      <c r="AC106" s="380">
        <f>I106/H106</f>
        <v>0.45714285714285713</v>
      </c>
      <c r="AD106" s="377"/>
      <c r="AE106" s="377"/>
      <c r="AF106" s="377"/>
      <c r="AG106" s="377"/>
      <c r="AH106" s="377"/>
      <c r="AI106" s="377"/>
      <c r="AJ106" s="377"/>
      <c r="AK106" s="377"/>
    </row>
    <row r="107" spans="1:37" s="313" customFormat="1" ht="27.75" customHeight="1" thickBot="1">
      <c r="A107" s="3217" t="s">
        <v>73</v>
      </c>
      <c r="B107" s="3217"/>
      <c r="C107" s="3217"/>
      <c r="D107" s="3217"/>
      <c r="E107" s="3217"/>
      <c r="F107" s="3217"/>
      <c r="G107" s="312">
        <f aca="true" t="shared" si="19" ref="G107:M107">SUMIF($B$64:$B$106,"=*_*",G64:G106)</f>
        <v>89</v>
      </c>
      <c r="H107" s="430">
        <f t="shared" si="19"/>
        <v>2670</v>
      </c>
      <c r="I107" s="430">
        <f t="shared" si="19"/>
        <v>1397</v>
      </c>
      <c r="J107" s="430">
        <f t="shared" si="19"/>
        <v>629</v>
      </c>
      <c r="K107" s="430">
        <f t="shared" si="19"/>
        <v>696</v>
      </c>
      <c r="L107" s="430">
        <f t="shared" si="19"/>
        <v>72</v>
      </c>
      <c r="M107" s="430">
        <f t="shared" si="19"/>
        <v>1273</v>
      </c>
      <c r="N107" s="324">
        <f aca="true" t="shared" si="20" ref="N107:Y107">SUM(N64:N106)</f>
        <v>5</v>
      </c>
      <c r="O107" s="325">
        <f t="shared" si="20"/>
        <v>9</v>
      </c>
      <c r="P107" s="325">
        <f t="shared" si="20"/>
        <v>6</v>
      </c>
      <c r="Q107" s="326">
        <f t="shared" si="20"/>
        <v>4</v>
      </c>
      <c r="R107" s="326">
        <f t="shared" si="20"/>
        <v>14</v>
      </c>
      <c r="S107" s="326">
        <f t="shared" si="20"/>
        <v>9</v>
      </c>
      <c r="T107" s="326">
        <f t="shared" si="20"/>
        <v>12</v>
      </c>
      <c r="U107" s="326">
        <f t="shared" si="20"/>
        <v>11</v>
      </c>
      <c r="V107" s="326">
        <f t="shared" si="20"/>
        <v>10</v>
      </c>
      <c r="W107" s="326">
        <f t="shared" si="20"/>
        <v>15</v>
      </c>
      <c r="X107" s="326">
        <f t="shared" si="20"/>
        <v>22</v>
      </c>
      <c r="Y107" s="327">
        <f t="shared" si="20"/>
        <v>16</v>
      </c>
      <c r="Z107" s="373"/>
      <c r="AA107" s="373"/>
      <c r="AB107" s="373"/>
      <c r="AC107" s="373"/>
      <c r="AD107" s="373"/>
      <c r="AE107" s="373"/>
      <c r="AF107" s="373"/>
      <c r="AG107" s="373"/>
      <c r="AH107" s="373"/>
      <c r="AI107" s="373"/>
      <c r="AJ107" s="373"/>
      <c r="AK107" s="373"/>
    </row>
    <row r="108" spans="1:37" s="10" customFormat="1" ht="5.25" customHeight="1" thickBot="1">
      <c r="A108" s="161"/>
      <c r="B108" s="161"/>
      <c r="C108" s="161"/>
      <c r="D108" s="161"/>
      <c r="E108" s="161"/>
      <c r="F108" s="161"/>
      <c r="G108" s="981"/>
      <c r="H108" s="104"/>
      <c r="I108" s="162"/>
      <c r="J108" s="104"/>
      <c r="K108" s="104"/>
      <c r="L108" s="104"/>
      <c r="M108" s="104"/>
      <c r="N108" s="983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87"/>
      <c r="Z108" s="373"/>
      <c r="AA108" s="373"/>
      <c r="AB108" s="373"/>
      <c r="AC108" s="373"/>
      <c r="AD108" s="373"/>
      <c r="AE108" s="373"/>
      <c r="AF108" s="373"/>
      <c r="AG108" s="373"/>
      <c r="AH108" s="373"/>
      <c r="AI108" s="373"/>
      <c r="AJ108" s="373"/>
      <c r="AK108" s="373"/>
    </row>
    <row r="109" spans="1:37" s="10" customFormat="1" ht="3" customHeight="1" thickBot="1">
      <c r="A109" s="159"/>
      <c r="B109" s="159"/>
      <c r="C109" s="159"/>
      <c r="D109" s="159"/>
      <c r="E109" s="159"/>
      <c r="F109" s="159"/>
      <c r="G109" s="982"/>
      <c r="H109" s="95"/>
      <c r="I109" s="160"/>
      <c r="J109" s="95"/>
      <c r="K109" s="95"/>
      <c r="L109" s="95"/>
      <c r="M109" s="95"/>
      <c r="N109" s="983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87"/>
      <c r="Z109" s="373"/>
      <c r="AA109" s="373"/>
      <c r="AB109" s="373"/>
      <c r="AC109" s="373"/>
      <c r="AD109" s="373"/>
      <c r="AE109" s="373"/>
      <c r="AF109" s="373"/>
      <c r="AG109" s="373"/>
      <c r="AH109" s="373"/>
      <c r="AI109" s="373"/>
      <c r="AJ109" s="373"/>
      <c r="AK109" s="373"/>
    </row>
    <row r="110" spans="1:37" s="313" customFormat="1" ht="24.75" customHeight="1" thickBot="1">
      <c r="A110" s="3218" t="s">
        <v>325</v>
      </c>
      <c r="B110" s="3218"/>
      <c r="C110" s="3218"/>
      <c r="D110" s="3218"/>
      <c r="E110" s="3218"/>
      <c r="F110" s="3218"/>
      <c r="G110" s="318">
        <f aca="true" t="shared" si="21" ref="G110:Y110">G61+G107</f>
        <v>172</v>
      </c>
      <c r="H110" s="700">
        <f t="shared" si="21"/>
        <v>4770</v>
      </c>
      <c r="I110" s="700">
        <f t="shared" si="21"/>
        <v>2738</v>
      </c>
      <c r="J110" s="700">
        <f t="shared" si="21"/>
        <v>1144</v>
      </c>
      <c r="K110" s="700">
        <f t="shared" si="21"/>
        <v>876</v>
      </c>
      <c r="L110" s="700">
        <f t="shared" si="21"/>
        <v>718</v>
      </c>
      <c r="M110" s="700">
        <f t="shared" si="21"/>
        <v>2284</v>
      </c>
      <c r="N110" s="466">
        <f t="shared" si="21"/>
        <v>27</v>
      </c>
      <c r="O110" s="323">
        <f t="shared" si="21"/>
        <v>29</v>
      </c>
      <c r="P110" s="323">
        <f t="shared" si="21"/>
        <v>27</v>
      </c>
      <c r="Q110" s="323">
        <f t="shared" si="21"/>
        <v>19</v>
      </c>
      <c r="R110" s="323">
        <f t="shared" si="21"/>
        <v>24</v>
      </c>
      <c r="S110" s="323">
        <f t="shared" si="21"/>
        <v>21</v>
      </c>
      <c r="T110" s="323">
        <f t="shared" si="21"/>
        <v>17</v>
      </c>
      <c r="U110" s="323">
        <f t="shared" si="21"/>
        <v>17</v>
      </c>
      <c r="V110" s="323">
        <f t="shared" si="21"/>
        <v>14</v>
      </c>
      <c r="W110" s="323">
        <f t="shared" si="21"/>
        <v>18</v>
      </c>
      <c r="X110" s="323">
        <f t="shared" si="21"/>
        <v>22</v>
      </c>
      <c r="Y110" s="323">
        <f t="shared" si="21"/>
        <v>18</v>
      </c>
      <c r="Z110" s="391"/>
      <c r="AA110" s="391"/>
      <c r="AB110" s="391"/>
      <c r="AC110" s="391"/>
      <c r="AD110" s="391"/>
      <c r="AE110" s="391"/>
      <c r="AF110" s="391"/>
      <c r="AG110" s="391"/>
      <c r="AH110" s="391"/>
      <c r="AI110" s="391"/>
      <c r="AJ110" s="391"/>
      <c r="AK110" s="391"/>
    </row>
    <row r="111" spans="1:37" s="10" customFormat="1" ht="22.5" customHeight="1" thickBot="1">
      <c r="A111" s="3219" t="s">
        <v>74</v>
      </c>
      <c r="B111" s="3220"/>
      <c r="C111" s="3220"/>
      <c r="D111" s="3220"/>
      <c r="E111" s="3220"/>
      <c r="F111" s="3220"/>
      <c r="G111" s="3220"/>
      <c r="H111" s="3220"/>
      <c r="I111" s="3220"/>
      <c r="J111" s="3220"/>
      <c r="K111" s="3220"/>
      <c r="L111" s="3220"/>
      <c r="M111" s="3220"/>
      <c r="N111" s="3220"/>
      <c r="O111" s="3220"/>
      <c r="P111" s="3220"/>
      <c r="Q111" s="3220"/>
      <c r="R111" s="3220"/>
      <c r="S111" s="3220"/>
      <c r="T111" s="3220"/>
      <c r="U111" s="3220"/>
      <c r="V111" s="3220"/>
      <c r="W111" s="3220"/>
      <c r="X111" s="3220"/>
      <c r="Y111" s="3220"/>
      <c r="Z111" s="373"/>
      <c r="AA111" s="373"/>
      <c r="AB111" s="373"/>
      <c r="AC111" s="373"/>
      <c r="AD111" s="373"/>
      <c r="AE111" s="373"/>
      <c r="AF111" s="373"/>
      <c r="AG111" s="373"/>
      <c r="AH111" s="373"/>
      <c r="AI111" s="373"/>
      <c r="AJ111" s="373"/>
      <c r="AK111" s="373"/>
    </row>
    <row r="112" spans="1:37" s="10" customFormat="1" ht="19.5" customHeight="1" thickBot="1">
      <c r="A112" s="3221" t="s">
        <v>440</v>
      </c>
      <c r="B112" s="3222"/>
      <c r="C112" s="3222"/>
      <c r="D112" s="3222"/>
      <c r="E112" s="3222"/>
      <c r="F112" s="3222"/>
      <c r="G112" s="3222"/>
      <c r="H112" s="3222"/>
      <c r="I112" s="3222"/>
      <c r="J112" s="3222"/>
      <c r="K112" s="3222"/>
      <c r="L112" s="3222"/>
      <c r="M112" s="3222"/>
      <c r="N112" s="3222"/>
      <c r="O112" s="3222"/>
      <c r="P112" s="3222"/>
      <c r="Q112" s="3222"/>
      <c r="R112" s="3222"/>
      <c r="S112" s="3222"/>
      <c r="T112" s="3222"/>
      <c r="U112" s="3222"/>
      <c r="V112" s="3222"/>
      <c r="W112" s="3222"/>
      <c r="X112" s="3222"/>
      <c r="Y112" s="3222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</row>
    <row r="113" spans="1:37" s="10" customFormat="1" ht="16.5" hidden="1" thickBot="1">
      <c r="A113" s="467" t="s">
        <v>260</v>
      </c>
      <c r="B113" s="187" t="s">
        <v>94</v>
      </c>
      <c r="C113" s="133"/>
      <c r="D113" s="190"/>
      <c r="E113" s="80"/>
      <c r="F113" s="134"/>
      <c r="G113" s="456">
        <v>2</v>
      </c>
      <c r="H113" s="135">
        <f>G113*30</f>
        <v>60</v>
      </c>
      <c r="I113" s="106">
        <f aca="true" t="shared" si="22" ref="I113:I125">J113+K113+L113</f>
        <v>27</v>
      </c>
      <c r="J113" s="106">
        <v>18</v>
      </c>
      <c r="K113" s="106"/>
      <c r="L113" s="106">
        <v>9</v>
      </c>
      <c r="M113" s="136">
        <f aca="true" t="shared" si="23" ref="M113:M125">H113-I113</f>
        <v>33</v>
      </c>
      <c r="N113" s="242"/>
      <c r="O113" s="97"/>
      <c r="P113" s="109"/>
      <c r="Q113" s="238"/>
      <c r="R113" s="97">
        <v>3</v>
      </c>
      <c r="S113" s="109"/>
      <c r="T113" s="238"/>
      <c r="U113" s="97"/>
      <c r="V113" s="108"/>
      <c r="W113" s="242"/>
      <c r="X113" s="97"/>
      <c r="Y113" s="108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</row>
    <row r="114" spans="1:37" s="10" customFormat="1" ht="16.5" hidden="1" thickBot="1">
      <c r="A114" s="467" t="s">
        <v>261</v>
      </c>
      <c r="B114" s="188" t="s">
        <v>95</v>
      </c>
      <c r="C114" s="129"/>
      <c r="D114" s="191"/>
      <c r="E114" s="97"/>
      <c r="F114" s="130"/>
      <c r="G114" s="336">
        <v>2</v>
      </c>
      <c r="H114" s="135">
        <f aca="true" t="shared" si="24" ref="H114:H125">G114*30</f>
        <v>60</v>
      </c>
      <c r="I114" s="115">
        <f t="shared" si="22"/>
        <v>27</v>
      </c>
      <c r="J114" s="115">
        <v>18</v>
      </c>
      <c r="K114" s="115"/>
      <c r="L114" s="115">
        <v>9</v>
      </c>
      <c r="M114" s="131">
        <f t="shared" si="23"/>
        <v>33</v>
      </c>
      <c r="N114" s="242"/>
      <c r="O114" s="97"/>
      <c r="P114" s="109"/>
      <c r="Q114" s="238"/>
      <c r="R114" s="97">
        <v>3</v>
      </c>
      <c r="S114" s="109"/>
      <c r="T114" s="238"/>
      <c r="U114" s="97"/>
      <c r="V114" s="108"/>
      <c r="W114" s="242"/>
      <c r="X114" s="97"/>
      <c r="Y114" s="108"/>
      <c r="Z114" s="377"/>
      <c r="AA114" s="377"/>
      <c r="AB114" s="377"/>
      <c r="AC114" s="377"/>
      <c r="AD114" s="377"/>
      <c r="AE114" s="377"/>
      <c r="AF114" s="377"/>
      <c r="AG114" s="377"/>
      <c r="AH114" s="377"/>
      <c r="AI114" s="377"/>
      <c r="AJ114" s="377"/>
      <c r="AK114" s="377"/>
    </row>
    <row r="115" spans="1:37" s="10" customFormat="1" ht="16.5" hidden="1" thickBot="1">
      <c r="A115" s="467" t="s">
        <v>262</v>
      </c>
      <c r="B115" s="188" t="s">
        <v>96</v>
      </c>
      <c r="C115" s="129"/>
      <c r="D115" s="191"/>
      <c r="E115" s="97"/>
      <c r="F115" s="130"/>
      <c r="G115" s="336">
        <v>2</v>
      </c>
      <c r="H115" s="135">
        <f t="shared" si="24"/>
        <v>60</v>
      </c>
      <c r="I115" s="115">
        <f t="shared" si="22"/>
        <v>27</v>
      </c>
      <c r="J115" s="115">
        <v>18</v>
      </c>
      <c r="K115" s="115"/>
      <c r="L115" s="115">
        <v>9</v>
      </c>
      <c r="M115" s="131">
        <f t="shared" si="23"/>
        <v>33</v>
      </c>
      <c r="N115" s="242"/>
      <c r="O115" s="97"/>
      <c r="P115" s="109"/>
      <c r="Q115" s="238"/>
      <c r="R115" s="97">
        <v>3</v>
      </c>
      <c r="S115" s="109"/>
      <c r="T115" s="238"/>
      <c r="U115" s="97"/>
      <c r="V115" s="108"/>
      <c r="W115" s="242"/>
      <c r="X115" s="97"/>
      <c r="Y115" s="108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</row>
    <row r="116" spans="1:37" s="10" customFormat="1" ht="16.5" hidden="1" thickBot="1">
      <c r="A116" s="467" t="s">
        <v>263</v>
      </c>
      <c r="B116" s="188" t="s">
        <v>143</v>
      </c>
      <c r="C116" s="362"/>
      <c r="D116" s="363"/>
      <c r="E116" s="364"/>
      <c r="F116" s="365"/>
      <c r="G116" s="462">
        <v>2</v>
      </c>
      <c r="H116" s="135">
        <f t="shared" si="24"/>
        <v>60</v>
      </c>
      <c r="I116" s="106">
        <f>J116+K116+L116</f>
        <v>30</v>
      </c>
      <c r="J116" s="106">
        <v>20</v>
      </c>
      <c r="K116" s="106"/>
      <c r="L116" s="106">
        <v>10</v>
      </c>
      <c r="M116" s="136">
        <f t="shared" si="23"/>
        <v>30</v>
      </c>
      <c r="N116" s="245"/>
      <c r="O116" s="137"/>
      <c r="P116" s="138"/>
      <c r="Q116" s="257"/>
      <c r="R116" s="137"/>
      <c r="S116" s="138">
        <v>3</v>
      </c>
      <c r="T116" s="238"/>
      <c r="U116" s="97"/>
      <c r="V116" s="108"/>
      <c r="W116" s="242"/>
      <c r="X116" s="97"/>
      <c r="Y116" s="108"/>
      <c r="Z116" s="376"/>
      <c r="AA116" s="376"/>
      <c r="AB116" s="376"/>
      <c r="AC116" s="376"/>
      <c r="AD116" s="376"/>
      <c r="AE116" s="376"/>
      <c r="AF116" s="377"/>
      <c r="AG116" s="377"/>
      <c r="AH116" s="377"/>
      <c r="AI116" s="377"/>
      <c r="AJ116" s="377"/>
      <c r="AK116" s="377"/>
    </row>
    <row r="117" spans="1:34" s="10" customFormat="1" ht="16.5" hidden="1" thickBot="1">
      <c r="A117" s="467" t="s">
        <v>264</v>
      </c>
      <c r="B117" s="188" t="s">
        <v>97</v>
      </c>
      <c r="C117" s="64"/>
      <c r="D117" s="191"/>
      <c r="E117" s="99"/>
      <c r="F117" s="59"/>
      <c r="G117" s="336">
        <v>1</v>
      </c>
      <c r="H117" s="135">
        <f t="shared" si="24"/>
        <v>30</v>
      </c>
      <c r="I117" s="115">
        <f t="shared" si="22"/>
        <v>15</v>
      </c>
      <c r="J117" s="97">
        <v>10</v>
      </c>
      <c r="K117" s="97"/>
      <c r="L117" s="97">
        <v>5</v>
      </c>
      <c r="M117" s="108">
        <f t="shared" si="23"/>
        <v>15</v>
      </c>
      <c r="N117" s="246"/>
      <c r="O117" s="17"/>
      <c r="P117" s="18"/>
      <c r="Q117" s="258"/>
      <c r="R117" s="11"/>
      <c r="S117" s="236">
        <v>1.5</v>
      </c>
      <c r="T117" s="259"/>
      <c r="U117" s="11"/>
      <c r="V117" s="92"/>
      <c r="W117" s="246"/>
      <c r="X117" s="17"/>
      <c r="Y117" s="59"/>
      <c r="AC117" s="310"/>
      <c r="AD117" s="310"/>
      <c r="AE117" s="378"/>
      <c r="AG117" s="310"/>
      <c r="AH117" s="310"/>
    </row>
    <row r="118" spans="1:37" s="10" customFormat="1" ht="16.5" hidden="1" thickBot="1">
      <c r="A118" s="467" t="s">
        <v>265</v>
      </c>
      <c r="B118" s="188" t="s">
        <v>98</v>
      </c>
      <c r="C118" s="107"/>
      <c r="D118" s="191"/>
      <c r="E118" s="97"/>
      <c r="F118" s="61"/>
      <c r="G118" s="336">
        <v>1</v>
      </c>
      <c r="H118" s="135">
        <f t="shared" si="24"/>
        <v>30</v>
      </c>
      <c r="I118" s="115">
        <f t="shared" si="22"/>
        <v>15</v>
      </c>
      <c r="J118" s="97">
        <v>10</v>
      </c>
      <c r="K118" s="97"/>
      <c r="L118" s="97">
        <v>5</v>
      </c>
      <c r="M118" s="108">
        <f t="shared" si="23"/>
        <v>15</v>
      </c>
      <c r="N118" s="242"/>
      <c r="O118" s="97"/>
      <c r="P118" s="109"/>
      <c r="Q118" s="238"/>
      <c r="R118" s="97"/>
      <c r="S118" s="109">
        <v>1.5</v>
      </c>
      <c r="T118" s="238"/>
      <c r="U118" s="97"/>
      <c r="V118" s="108"/>
      <c r="W118" s="242"/>
      <c r="X118" s="97"/>
      <c r="Y118" s="108"/>
      <c r="Z118" s="377"/>
      <c r="AA118" s="377"/>
      <c r="AB118" s="377"/>
      <c r="AC118" s="377"/>
      <c r="AD118" s="377"/>
      <c r="AE118" s="377"/>
      <c r="AF118" s="377"/>
      <c r="AG118" s="377"/>
      <c r="AH118" s="377"/>
      <c r="AI118" s="377"/>
      <c r="AJ118" s="377"/>
      <c r="AK118" s="377"/>
    </row>
    <row r="119" spans="1:33" s="10" customFormat="1" ht="16.5" customHeight="1" hidden="1">
      <c r="A119" s="467" t="s">
        <v>266</v>
      </c>
      <c r="B119" s="187" t="s">
        <v>99</v>
      </c>
      <c r="C119" s="64"/>
      <c r="D119" s="190"/>
      <c r="E119" s="11"/>
      <c r="F119" s="59"/>
      <c r="G119" s="336">
        <v>2</v>
      </c>
      <c r="H119" s="135">
        <f t="shared" si="24"/>
        <v>60</v>
      </c>
      <c r="I119" s="115">
        <f t="shared" si="22"/>
        <v>30</v>
      </c>
      <c r="J119" s="106">
        <v>20</v>
      </c>
      <c r="K119" s="106"/>
      <c r="L119" s="106">
        <v>10</v>
      </c>
      <c r="M119" s="131">
        <f t="shared" si="23"/>
        <v>30</v>
      </c>
      <c r="N119" s="246"/>
      <c r="O119" s="17"/>
      <c r="P119" s="18"/>
      <c r="Q119" s="259"/>
      <c r="R119" s="17"/>
      <c r="S119" s="468">
        <v>3</v>
      </c>
      <c r="T119" s="259"/>
      <c r="U119" s="24"/>
      <c r="V119" s="59"/>
      <c r="W119" s="246"/>
      <c r="X119" s="17"/>
      <c r="Y119" s="59"/>
      <c r="AE119" s="379"/>
      <c r="AG119" s="379"/>
    </row>
    <row r="120" spans="1:37" s="10" customFormat="1" ht="15" customHeight="1" hidden="1">
      <c r="A120" s="467" t="s">
        <v>267</v>
      </c>
      <c r="B120" s="188" t="s">
        <v>100</v>
      </c>
      <c r="C120" s="107"/>
      <c r="D120" s="191"/>
      <c r="E120" s="97"/>
      <c r="F120" s="61"/>
      <c r="G120" s="336">
        <v>2</v>
      </c>
      <c r="H120" s="135">
        <f t="shared" si="24"/>
        <v>60</v>
      </c>
      <c r="I120" s="115">
        <f t="shared" si="22"/>
        <v>30</v>
      </c>
      <c r="J120" s="106">
        <v>20</v>
      </c>
      <c r="K120" s="106"/>
      <c r="L120" s="106">
        <v>10</v>
      </c>
      <c r="M120" s="131">
        <f t="shared" si="23"/>
        <v>30</v>
      </c>
      <c r="N120" s="242"/>
      <c r="O120" s="97"/>
      <c r="P120" s="109"/>
      <c r="Q120" s="238"/>
      <c r="R120" s="97"/>
      <c r="S120" s="109">
        <v>3</v>
      </c>
      <c r="T120" s="238"/>
      <c r="U120" s="97"/>
      <c r="V120" s="108"/>
      <c r="W120" s="242"/>
      <c r="X120" s="97"/>
      <c r="Y120" s="108"/>
      <c r="Z120" s="377"/>
      <c r="AA120" s="377"/>
      <c r="AB120" s="377"/>
      <c r="AC120" s="377"/>
      <c r="AD120" s="377"/>
      <c r="AE120" s="377"/>
      <c r="AF120" s="377"/>
      <c r="AG120" s="377"/>
      <c r="AH120" s="377"/>
      <c r="AI120" s="377"/>
      <c r="AJ120" s="377"/>
      <c r="AK120" s="377"/>
    </row>
    <row r="121" spans="1:37" s="10" customFormat="1" ht="15" customHeight="1" hidden="1">
      <c r="A121" s="467" t="s">
        <v>240</v>
      </c>
      <c r="B121" s="188" t="s">
        <v>61</v>
      </c>
      <c r="C121" s="152"/>
      <c r="D121" s="191"/>
      <c r="E121" s="75"/>
      <c r="F121" s="88"/>
      <c r="G121" s="457">
        <v>2</v>
      </c>
      <c r="H121" s="135">
        <f t="shared" si="24"/>
        <v>60</v>
      </c>
      <c r="I121" s="105">
        <f t="shared" si="22"/>
        <v>30</v>
      </c>
      <c r="J121" s="106">
        <v>20</v>
      </c>
      <c r="K121" s="106"/>
      <c r="L121" s="106">
        <v>10</v>
      </c>
      <c r="M121" s="132">
        <f t="shared" si="23"/>
        <v>30</v>
      </c>
      <c r="N121" s="247"/>
      <c r="O121" s="75"/>
      <c r="P121" s="185"/>
      <c r="Q121" s="256"/>
      <c r="R121" s="75"/>
      <c r="S121" s="185">
        <v>3</v>
      </c>
      <c r="T121" s="256"/>
      <c r="U121" s="75"/>
      <c r="V121" s="186"/>
      <c r="W121" s="247"/>
      <c r="X121" s="75"/>
      <c r="Y121" s="186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</row>
    <row r="122" spans="1:37" s="10" customFormat="1" ht="15" customHeight="1" hidden="1">
      <c r="A122" s="467" t="s">
        <v>268</v>
      </c>
      <c r="B122" s="188" t="s">
        <v>162</v>
      </c>
      <c r="C122" s="152"/>
      <c r="D122" s="191"/>
      <c r="E122" s="75"/>
      <c r="F122" s="88"/>
      <c r="G122" s="457">
        <v>2</v>
      </c>
      <c r="H122" s="135">
        <f t="shared" si="24"/>
        <v>60</v>
      </c>
      <c r="I122" s="105">
        <f>J122+K122+L122</f>
        <v>30</v>
      </c>
      <c r="J122" s="106">
        <v>20</v>
      </c>
      <c r="K122" s="106"/>
      <c r="L122" s="106">
        <v>10</v>
      </c>
      <c r="M122" s="132">
        <f>H122-I122</f>
        <v>30</v>
      </c>
      <c r="N122" s="247"/>
      <c r="O122" s="75"/>
      <c r="P122" s="185"/>
      <c r="Q122" s="256"/>
      <c r="R122" s="75"/>
      <c r="S122" s="185">
        <v>3</v>
      </c>
      <c r="T122" s="256"/>
      <c r="U122" s="75"/>
      <c r="V122" s="186"/>
      <c r="W122" s="247"/>
      <c r="X122" s="75"/>
      <c r="Y122" s="186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</row>
    <row r="123" spans="1:37" s="10" customFormat="1" ht="32.25" hidden="1" thickBot="1">
      <c r="A123" s="467" t="s">
        <v>269</v>
      </c>
      <c r="B123" s="505" t="s">
        <v>139</v>
      </c>
      <c r="C123" s="506"/>
      <c r="D123" s="507"/>
      <c r="E123" s="508"/>
      <c r="F123" s="509"/>
      <c r="G123" s="510">
        <v>2</v>
      </c>
      <c r="H123" s="511">
        <f t="shared" si="24"/>
        <v>60</v>
      </c>
      <c r="I123" s="512">
        <f>J123+K123+L123</f>
        <v>27</v>
      </c>
      <c r="J123" s="513">
        <v>18</v>
      </c>
      <c r="K123" s="514"/>
      <c r="L123" s="514">
        <v>9</v>
      </c>
      <c r="M123" s="515">
        <f t="shared" si="23"/>
        <v>33</v>
      </c>
      <c r="N123" s="516"/>
      <c r="O123" s="508"/>
      <c r="P123" s="517"/>
      <c r="Q123" s="506"/>
      <c r="R123" s="508">
        <v>3</v>
      </c>
      <c r="S123" s="517"/>
      <c r="T123" s="506"/>
      <c r="U123" s="508"/>
      <c r="V123" s="518"/>
      <c r="W123" s="516"/>
      <c r="X123" s="508"/>
      <c r="Y123" s="518"/>
      <c r="Z123" s="377"/>
      <c r="AA123" s="377"/>
      <c r="AB123" s="377"/>
      <c r="AC123" s="377"/>
      <c r="AD123" s="377"/>
      <c r="AE123" s="377"/>
      <c r="AF123" s="377"/>
      <c r="AG123" s="377"/>
      <c r="AH123" s="377"/>
      <c r="AI123" s="377"/>
      <c r="AJ123" s="377"/>
      <c r="AK123" s="377"/>
    </row>
    <row r="124" spans="1:37" s="10" customFormat="1" ht="24" customHeight="1" hidden="1">
      <c r="A124" s="467" t="s">
        <v>270</v>
      </c>
      <c r="B124" s="188" t="s">
        <v>101</v>
      </c>
      <c r="C124" s="152"/>
      <c r="D124" s="191"/>
      <c r="E124" s="75"/>
      <c r="F124" s="88"/>
      <c r="G124" s="457">
        <v>2</v>
      </c>
      <c r="H124" s="135">
        <f t="shared" si="24"/>
        <v>60</v>
      </c>
      <c r="I124" s="105">
        <f t="shared" si="22"/>
        <v>24</v>
      </c>
      <c r="J124" s="153">
        <v>16</v>
      </c>
      <c r="K124" s="154"/>
      <c r="L124" s="154">
        <v>8</v>
      </c>
      <c r="M124" s="132">
        <f t="shared" si="23"/>
        <v>36</v>
      </c>
      <c r="N124" s="247"/>
      <c r="O124" s="75"/>
      <c r="P124" s="185"/>
      <c r="Q124" s="256"/>
      <c r="R124" s="75"/>
      <c r="S124" s="185"/>
      <c r="T124" s="256"/>
      <c r="U124" s="75"/>
      <c r="V124" s="186"/>
      <c r="W124" s="247"/>
      <c r="X124" s="75"/>
      <c r="Y124" s="186">
        <v>3</v>
      </c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  <c r="AJ124" s="377"/>
      <c r="AK124" s="377"/>
    </row>
    <row r="125" spans="1:37" s="10" customFormat="1" ht="30" customHeight="1" hidden="1" thickBot="1">
      <c r="A125" s="467" t="s">
        <v>271</v>
      </c>
      <c r="B125" s="397" t="s">
        <v>102</v>
      </c>
      <c r="C125" s="152"/>
      <c r="D125" s="398"/>
      <c r="E125" s="75"/>
      <c r="F125" s="88"/>
      <c r="G125" s="457">
        <v>2</v>
      </c>
      <c r="H125" s="520">
        <f t="shared" si="24"/>
        <v>60</v>
      </c>
      <c r="I125" s="105">
        <f t="shared" si="22"/>
        <v>24</v>
      </c>
      <c r="J125" s="153">
        <v>16</v>
      </c>
      <c r="K125" s="154"/>
      <c r="L125" s="154">
        <v>8</v>
      </c>
      <c r="M125" s="132">
        <f t="shared" si="23"/>
        <v>36</v>
      </c>
      <c r="N125" s="243"/>
      <c r="O125" s="155"/>
      <c r="P125" s="156"/>
      <c r="Q125" s="239"/>
      <c r="R125" s="155"/>
      <c r="S125" s="156"/>
      <c r="T125" s="239"/>
      <c r="U125" s="155"/>
      <c r="V125" s="157"/>
      <c r="W125" s="243"/>
      <c r="X125" s="155"/>
      <c r="Y125" s="157">
        <v>3</v>
      </c>
      <c r="Z125" s="380"/>
      <c r="AA125" s="380"/>
      <c r="AB125" s="380"/>
      <c r="AC125" s="380"/>
      <c r="AD125" s="380"/>
      <c r="AE125" s="380"/>
      <c r="AF125" s="380"/>
      <c r="AG125" s="380"/>
      <c r="AH125" s="380"/>
      <c r="AI125" s="380"/>
      <c r="AJ125" s="380"/>
      <c r="AK125" s="380"/>
    </row>
    <row r="126" spans="1:37" s="10" customFormat="1" ht="17.25" customHeight="1" hidden="1" thickBot="1">
      <c r="A126" s="3223" t="s">
        <v>285</v>
      </c>
      <c r="B126" s="3223"/>
      <c r="C126" s="3223"/>
      <c r="D126" s="3223"/>
      <c r="E126" s="3223"/>
      <c r="F126" s="3224"/>
      <c r="G126" s="1019">
        <v>0</v>
      </c>
      <c r="H126" s="1019">
        <v>0</v>
      </c>
      <c r="I126" s="1019">
        <v>0</v>
      </c>
      <c r="J126" s="1019">
        <v>0</v>
      </c>
      <c r="K126" s="1019">
        <v>0</v>
      </c>
      <c r="L126" s="1019">
        <v>0</v>
      </c>
      <c r="M126" s="1019">
        <v>0</v>
      </c>
      <c r="N126" s="1019">
        <f aca="true" t="shared" si="25" ref="N126:X126">SUM(N113,N119,N124)</f>
        <v>0</v>
      </c>
      <c r="O126" s="1019">
        <f t="shared" si="25"/>
        <v>0</v>
      </c>
      <c r="P126" s="1019">
        <f t="shared" si="25"/>
        <v>0</v>
      </c>
      <c r="Q126" s="1019">
        <f t="shared" si="25"/>
        <v>0</v>
      </c>
      <c r="R126" s="1019">
        <v>0</v>
      </c>
      <c r="S126" s="1019">
        <v>0</v>
      </c>
      <c r="T126" s="1019">
        <f t="shared" si="25"/>
        <v>0</v>
      </c>
      <c r="U126" s="1019">
        <f t="shared" si="25"/>
        <v>0</v>
      </c>
      <c r="V126" s="1019">
        <f t="shared" si="25"/>
        <v>0</v>
      </c>
      <c r="W126" s="1019">
        <f t="shared" si="25"/>
        <v>0</v>
      </c>
      <c r="X126" s="1019">
        <f t="shared" si="25"/>
        <v>0</v>
      </c>
      <c r="Y126" s="1019">
        <v>0</v>
      </c>
      <c r="Z126" s="380"/>
      <c r="AA126" s="380"/>
      <c r="AB126" s="380"/>
      <c r="AC126" s="380"/>
      <c r="AD126" s="380"/>
      <c r="AE126" s="380"/>
      <c r="AF126" s="380"/>
      <c r="AG126" s="380"/>
      <c r="AH126" s="380"/>
      <c r="AI126" s="380"/>
      <c r="AJ126" s="380"/>
      <c r="AK126" s="380"/>
    </row>
    <row r="127" spans="1:37" s="1018" customFormat="1" ht="17.25" customHeight="1" thickBot="1">
      <c r="A127" s="1027">
        <v>1</v>
      </c>
      <c r="B127" s="1028" t="s">
        <v>441</v>
      </c>
      <c r="C127" s="1029"/>
      <c r="D127" s="1030">
        <v>4</v>
      </c>
      <c r="E127" s="1030"/>
      <c r="F127" s="1031"/>
      <c r="G127" s="1032">
        <v>1</v>
      </c>
      <c r="H127" s="1033">
        <f aca="true" t="shared" si="26" ref="H127:H132">G127*30</f>
        <v>30</v>
      </c>
      <c r="I127" s="1034">
        <f>J127+K127+L127</f>
        <v>14</v>
      </c>
      <c r="J127" s="1035">
        <v>10</v>
      </c>
      <c r="K127" s="1035"/>
      <c r="L127" s="1036">
        <v>4</v>
      </c>
      <c r="M127" s="1037">
        <f aca="true" t="shared" si="27" ref="M127:M132">H127-I127</f>
        <v>16</v>
      </c>
      <c r="N127" s="1038"/>
      <c r="O127" s="1038"/>
      <c r="P127" s="1038"/>
      <c r="Q127" s="1039">
        <v>1</v>
      </c>
      <c r="R127" s="1039"/>
      <c r="S127" s="1039"/>
      <c r="T127" s="1039"/>
      <c r="U127" s="1039"/>
      <c r="V127" s="1039"/>
      <c r="W127" s="1040"/>
      <c r="X127" s="1041"/>
      <c r="Y127" s="1042"/>
      <c r="Z127" s="1017"/>
      <c r="AA127" s="1017">
        <v>2</v>
      </c>
      <c r="AB127" s="1017"/>
      <c r="AC127" s="1017"/>
      <c r="AD127" s="1017"/>
      <c r="AE127" s="1017"/>
      <c r="AF127" s="1017"/>
      <c r="AG127" s="1017"/>
      <c r="AH127" s="1017"/>
      <c r="AI127" s="1017"/>
      <c r="AJ127" s="1017"/>
      <c r="AK127" s="1017"/>
    </row>
    <row r="128" spans="1:37" s="1018" customFormat="1" ht="17.25" customHeight="1" thickBot="1">
      <c r="A128" s="1043">
        <v>2</v>
      </c>
      <c r="B128" s="1028" t="s">
        <v>442</v>
      </c>
      <c r="C128" s="1029"/>
      <c r="D128" s="1030">
        <v>5</v>
      </c>
      <c r="E128" s="1030"/>
      <c r="F128" s="1031"/>
      <c r="G128" s="1032">
        <v>1.5</v>
      </c>
      <c r="H128" s="1033">
        <f t="shared" si="26"/>
        <v>45</v>
      </c>
      <c r="I128" s="1034">
        <f>J128+K128+L128</f>
        <v>16</v>
      </c>
      <c r="J128" s="1035">
        <v>16</v>
      </c>
      <c r="K128" s="1035"/>
      <c r="L128" s="1036"/>
      <c r="M128" s="1037">
        <f t="shared" si="27"/>
        <v>29</v>
      </c>
      <c r="N128" s="1038"/>
      <c r="O128" s="1038"/>
      <c r="P128" s="1038"/>
      <c r="Q128" s="1039"/>
      <c r="R128" s="1039">
        <v>2</v>
      </c>
      <c r="S128" s="1039"/>
      <c r="T128" s="1039"/>
      <c r="U128" s="1039"/>
      <c r="V128" s="1039"/>
      <c r="W128" s="1044"/>
      <c r="X128" s="1045"/>
      <c r="Y128" s="1046"/>
      <c r="Z128" s="1017"/>
      <c r="AA128" s="1017">
        <v>2</v>
      </c>
      <c r="AB128" s="1017"/>
      <c r="AC128" s="1017"/>
      <c r="AD128" s="1017"/>
      <c r="AE128" s="1017"/>
      <c r="AF128" s="1017"/>
      <c r="AG128" s="1017"/>
      <c r="AH128" s="1017"/>
      <c r="AI128" s="1017"/>
      <c r="AJ128" s="1017"/>
      <c r="AK128" s="1017"/>
    </row>
    <row r="129" spans="1:37" s="1018" customFormat="1" ht="17.25" customHeight="1" thickBot="1">
      <c r="A129" s="1043">
        <v>3</v>
      </c>
      <c r="B129" s="1028" t="s">
        <v>443</v>
      </c>
      <c r="C129" s="1047"/>
      <c r="D129" s="1048">
        <v>6</v>
      </c>
      <c r="E129" s="1048"/>
      <c r="F129" s="1049"/>
      <c r="G129" s="1050">
        <v>1.5</v>
      </c>
      <c r="H129" s="1033">
        <f t="shared" si="26"/>
        <v>45</v>
      </c>
      <c r="I129" s="1034">
        <v>16</v>
      </c>
      <c r="J129" s="1039">
        <v>16</v>
      </c>
      <c r="K129" s="1039"/>
      <c r="L129" s="1051"/>
      <c r="M129" s="1037">
        <f t="shared" si="27"/>
        <v>29</v>
      </c>
      <c r="N129" s="1038"/>
      <c r="O129" s="1038"/>
      <c r="P129" s="1038"/>
      <c r="Q129" s="1039"/>
      <c r="R129" s="1039"/>
      <c r="S129" s="1039">
        <v>2</v>
      </c>
      <c r="T129" s="1039"/>
      <c r="U129" s="1039"/>
      <c r="V129" s="1039"/>
      <c r="W129" s="1052"/>
      <c r="X129" s="1053"/>
      <c r="Y129" s="1054"/>
      <c r="Z129" s="1017"/>
      <c r="AA129" s="1017">
        <v>2</v>
      </c>
      <c r="AB129" s="1017"/>
      <c r="AC129" s="1017"/>
      <c r="AD129" s="1017"/>
      <c r="AE129" s="1017"/>
      <c r="AF129" s="1017"/>
      <c r="AG129" s="1017"/>
      <c r="AH129" s="1017"/>
      <c r="AI129" s="1017"/>
      <c r="AJ129" s="1017"/>
      <c r="AK129" s="1017"/>
    </row>
    <row r="130" spans="1:37" s="1018" customFormat="1" ht="17.25" customHeight="1" thickBot="1">
      <c r="A130" s="1043">
        <v>4</v>
      </c>
      <c r="B130" s="1028" t="s">
        <v>444</v>
      </c>
      <c r="C130" s="1047"/>
      <c r="D130" s="1048">
        <v>7.7</v>
      </c>
      <c r="E130" s="1048"/>
      <c r="F130" s="1049"/>
      <c r="G130" s="1050">
        <v>3</v>
      </c>
      <c r="H130" s="1033">
        <f t="shared" si="26"/>
        <v>90</v>
      </c>
      <c r="I130" s="1034">
        <f>J130+K130+L130</f>
        <v>40</v>
      </c>
      <c r="J130" s="1039">
        <v>28</v>
      </c>
      <c r="K130" s="1039"/>
      <c r="L130" s="1051">
        <v>12</v>
      </c>
      <c r="M130" s="1037">
        <f t="shared" si="27"/>
        <v>50</v>
      </c>
      <c r="N130" s="1038"/>
      <c r="O130" s="1038"/>
      <c r="P130" s="1038"/>
      <c r="Q130" s="1039"/>
      <c r="R130" s="1039"/>
      <c r="S130" s="1039"/>
      <c r="T130" s="1039">
        <v>3</v>
      </c>
      <c r="U130" s="1039"/>
      <c r="V130" s="1039"/>
      <c r="W130" s="1052"/>
      <c r="X130" s="1053"/>
      <c r="Y130" s="1054"/>
      <c r="Z130" s="1017"/>
      <c r="AA130" s="1017">
        <v>3</v>
      </c>
      <c r="AB130" s="1017"/>
      <c r="AC130" s="1017"/>
      <c r="AD130" s="1017"/>
      <c r="AE130" s="1017"/>
      <c r="AF130" s="1017"/>
      <c r="AG130" s="1017"/>
      <c r="AH130" s="1017"/>
      <c r="AI130" s="1017"/>
      <c r="AJ130" s="1017"/>
      <c r="AK130" s="1017"/>
    </row>
    <row r="131" spans="1:37" s="1018" customFormat="1" ht="17.25" customHeight="1" thickBot="1">
      <c r="A131" s="1055">
        <v>5</v>
      </c>
      <c r="B131" s="1056" t="s">
        <v>445</v>
      </c>
      <c r="C131" s="1057"/>
      <c r="D131" s="1058">
        <v>8</v>
      </c>
      <c r="E131" s="1058"/>
      <c r="F131" s="1059"/>
      <c r="G131" s="1060">
        <v>1.5</v>
      </c>
      <c r="H131" s="1061">
        <f t="shared" si="26"/>
        <v>45</v>
      </c>
      <c r="I131" s="1062">
        <f>J131+K131+L131</f>
        <v>16</v>
      </c>
      <c r="J131" s="1063">
        <v>16</v>
      </c>
      <c r="K131" s="1063"/>
      <c r="L131" s="1064"/>
      <c r="M131" s="1037">
        <f t="shared" si="27"/>
        <v>29</v>
      </c>
      <c r="N131" s="1038"/>
      <c r="O131" s="1038"/>
      <c r="P131" s="1038"/>
      <c r="Q131" s="1039"/>
      <c r="R131" s="1039"/>
      <c r="S131" s="1039"/>
      <c r="T131" s="1039"/>
      <c r="U131" s="1039">
        <v>2</v>
      </c>
      <c r="V131" s="1039"/>
      <c r="W131" s="1052"/>
      <c r="X131" s="1053"/>
      <c r="Y131" s="1054"/>
      <c r="Z131" s="1017"/>
      <c r="AA131" s="1017">
        <v>3</v>
      </c>
      <c r="AB131" s="1017"/>
      <c r="AC131" s="1017"/>
      <c r="AD131" s="1017"/>
      <c r="AE131" s="1017"/>
      <c r="AF131" s="1017"/>
      <c r="AG131" s="1017"/>
      <c r="AH131" s="1017"/>
      <c r="AI131" s="1017"/>
      <c r="AJ131" s="1017"/>
      <c r="AK131" s="1017"/>
    </row>
    <row r="132" spans="1:37" s="1018" customFormat="1" ht="17.25" customHeight="1">
      <c r="A132" s="1065">
        <v>6</v>
      </c>
      <c r="B132" s="1066" t="s">
        <v>446</v>
      </c>
      <c r="C132" s="1067"/>
      <c r="D132" s="1065">
        <v>9</v>
      </c>
      <c r="E132" s="1065"/>
      <c r="F132" s="1067"/>
      <c r="G132" s="1068">
        <v>1.5</v>
      </c>
      <c r="H132" s="1069">
        <f t="shared" si="26"/>
        <v>45</v>
      </c>
      <c r="I132" s="1070">
        <v>18</v>
      </c>
      <c r="J132" s="1071">
        <v>9</v>
      </c>
      <c r="K132" s="1071"/>
      <c r="L132" s="1071">
        <v>9</v>
      </c>
      <c r="M132" s="1037">
        <f t="shared" si="27"/>
        <v>27</v>
      </c>
      <c r="N132" s="1072"/>
      <c r="O132" s="1072"/>
      <c r="P132" s="1072"/>
      <c r="Q132" s="1071"/>
      <c r="R132" s="1071"/>
      <c r="S132" s="1071"/>
      <c r="T132" s="1071"/>
      <c r="U132" s="1071"/>
      <c r="V132" s="1071">
        <v>2</v>
      </c>
      <c r="W132" s="1073"/>
      <c r="X132" s="1074"/>
      <c r="Y132" s="1075"/>
      <c r="Z132" s="1017"/>
      <c r="AA132" s="1017">
        <v>3</v>
      </c>
      <c r="AB132" s="1017"/>
      <c r="AC132" s="1017"/>
      <c r="AD132" s="1017"/>
      <c r="AE132" s="1017"/>
      <c r="AF132" s="1017"/>
      <c r="AG132" s="1017"/>
      <c r="AH132" s="1017"/>
      <c r="AI132" s="1017"/>
      <c r="AJ132" s="1017"/>
      <c r="AK132" s="1017"/>
    </row>
    <row r="133" spans="1:37" s="1018" customFormat="1" ht="17.25" customHeight="1" thickBot="1">
      <c r="A133" s="3225" t="s">
        <v>285</v>
      </c>
      <c r="B133" s="3226"/>
      <c r="C133" s="3226"/>
      <c r="D133" s="3226"/>
      <c r="E133" s="3226"/>
      <c r="F133" s="3226"/>
      <c r="G133" s="1076">
        <f>SUM(G127:G132)</f>
        <v>10</v>
      </c>
      <c r="H133" s="1076">
        <f>SUM(H127:H132)</f>
        <v>300</v>
      </c>
      <c r="I133" s="1076">
        <f>SUM(I127:I132)</f>
        <v>120</v>
      </c>
      <c r="J133" s="1076">
        <f>SUM(J127:J132)</f>
        <v>95</v>
      </c>
      <c r="K133" s="1076">
        <f>SUM(K127:K131)</f>
        <v>0</v>
      </c>
      <c r="L133" s="1076">
        <f>SUM(L127:L132)</f>
        <v>25</v>
      </c>
      <c r="M133" s="1076">
        <f>SUM(M127:M132)</f>
        <v>180</v>
      </c>
      <c r="N133" s="1076"/>
      <c r="O133" s="1076"/>
      <c r="P133" s="1076"/>
      <c r="Q133" s="1076">
        <f>SUM(Q127:Q131)</f>
        <v>1</v>
      </c>
      <c r="R133" s="1076">
        <f>SUM(R127:R131)</f>
        <v>2</v>
      </c>
      <c r="S133" s="1076">
        <f>SUM(S127:S131)</f>
        <v>2</v>
      </c>
      <c r="T133" s="1076">
        <f>SUM(T127:T131)</f>
        <v>3</v>
      </c>
      <c r="U133" s="1076">
        <f>SUM(U127:U131)</f>
        <v>2</v>
      </c>
      <c r="V133" s="1076" t="s">
        <v>288</v>
      </c>
      <c r="W133" s="1077"/>
      <c r="X133" s="97"/>
      <c r="Y133" s="108"/>
      <c r="Z133" s="1017"/>
      <c r="AA133" s="1017"/>
      <c r="AB133" s="1017"/>
      <c r="AC133" s="1017"/>
      <c r="AD133" s="1017"/>
      <c r="AE133" s="1017"/>
      <c r="AF133" s="1017"/>
      <c r="AG133" s="1017"/>
      <c r="AH133" s="1017"/>
      <c r="AI133" s="1017"/>
      <c r="AJ133" s="1017"/>
      <c r="AK133" s="1017"/>
    </row>
    <row r="134" spans="1:37" s="1018" customFormat="1" ht="17.25" customHeight="1" thickBot="1">
      <c r="A134" s="1078" t="s">
        <v>447</v>
      </c>
      <c r="B134" s="1079" t="s">
        <v>448</v>
      </c>
      <c r="C134" s="1080"/>
      <c r="D134" s="1081">
        <v>4</v>
      </c>
      <c r="E134" s="1081"/>
      <c r="F134" s="1082"/>
      <c r="G134" s="1083">
        <v>1</v>
      </c>
      <c r="H134" s="1083">
        <f>G134*30</f>
        <v>30</v>
      </c>
      <c r="I134" s="1084">
        <f>J134+K134+L134</f>
        <v>14</v>
      </c>
      <c r="J134" s="1085">
        <v>10</v>
      </c>
      <c r="K134" s="1085"/>
      <c r="L134" s="1085">
        <v>4</v>
      </c>
      <c r="M134" s="1086">
        <f>H134-I134</f>
        <v>16</v>
      </c>
      <c r="N134" s="1087"/>
      <c r="O134" s="1088"/>
      <c r="P134" s="1089"/>
      <c r="Q134" s="1084">
        <v>1</v>
      </c>
      <c r="R134" s="1085"/>
      <c r="S134" s="1086"/>
      <c r="T134" s="1090"/>
      <c r="U134" s="1085"/>
      <c r="V134" s="1086"/>
      <c r="W134" s="1077"/>
      <c r="X134" s="17"/>
      <c r="Y134" s="59"/>
      <c r="Z134" s="1017"/>
      <c r="AA134" s="1017"/>
      <c r="AB134" s="1017"/>
      <c r="AC134" s="1017"/>
      <c r="AD134" s="1017"/>
      <c r="AE134" s="1017"/>
      <c r="AF134" s="1017"/>
      <c r="AG134" s="1017"/>
      <c r="AH134" s="1017"/>
      <c r="AI134" s="1017"/>
      <c r="AJ134" s="1017"/>
      <c r="AK134" s="1017"/>
    </row>
    <row r="135" spans="1:37" s="1018" customFormat="1" ht="17.25" customHeight="1" thickBot="1">
      <c r="A135" s="1078" t="s">
        <v>449</v>
      </c>
      <c r="B135" s="1091" t="s">
        <v>61</v>
      </c>
      <c r="C135" s="1080"/>
      <c r="D135" s="1081">
        <v>4</v>
      </c>
      <c r="E135" s="1081"/>
      <c r="F135" s="1082"/>
      <c r="G135" s="1092">
        <v>1</v>
      </c>
      <c r="H135" s="1092">
        <f>G135*30</f>
        <v>30</v>
      </c>
      <c r="I135" s="1093">
        <f>J135+K135+L135</f>
        <v>14</v>
      </c>
      <c r="J135" s="1094">
        <v>10</v>
      </c>
      <c r="K135" s="1094"/>
      <c r="L135" s="1094">
        <v>4</v>
      </c>
      <c r="M135" s="1086">
        <f>H135-I135</f>
        <v>16</v>
      </c>
      <c r="N135" s="1087"/>
      <c r="O135" s="1088"/>
      <c r="P135" s="1089"/>
      <c r="Q135" s="1084">
        <v>1</v>
      </c>
      <c r="R135" s="1085"/>
      <c r="S135" s="1086"/>
      <c r="T135" s="1090"/>
      <c r="U135" s="1085"/>
      <c r="V135" s="1086"/>
      <c r="W135" s="1095"/>
      <c r="X135" s="75"/>
      <c r="Y135" s="186"/>
      <c r="Z135" s="1017"/>
      <c r="AA135" s="1017"/>
      <c r="AB135" s="1017"/>
      <c r="AC135" s="1017"/>
      <c r="AD135" s="1017"/>
      <c r="AE135" s="1017"/>
      <c r="AF135" s="1017"/>
      <c r="AG135" s="1017"/>
      <c r="AH135" s="1017"/>
      <c r="AI135" s="1017"/>
      <c r="AJ135" s="1017"/>
      <c r="AK135" s="1017"/>
    </row>
    <row r="136" spans="1:37" s="1018" customFormat="1" ht="17.25" customHeight="1" thickBot="1">
      <c r="A136" s="1096" t="s">
        <v>450</v>
      </c>
      <c r="B136" s="1097" t="s">
        <v>451</v>
      </c>
      <c r="C136" s="1098"/>
      <c r="D136" s="1099">
        <v>8</v>
      </c>
      <c r="E136" s="1100"/>
      <c r="F136" s="1101"/>
      <c r="G136" s="1102">
        <v>1.5</v>
      </c>
      <c r="H136" s="1103">
        <v>45</v>
      </c>
      <c r="I136" s="1103">
        <v>16</v>
      </c>
      <c r="J136" s="1099">
        <v>16</v>
      </c>
      <c r="K136" s="1099"/>
      <c r="L136" s="1099"/>
      <c r="M136" s="1100">
        <v>29</v>
      </c>
      <c r="N136" s="1104"/>
      <c r="O136" s="1098"/>
      <c r="P136" s="1105"/>
      <c r="Q136" s="1102"/>
      <c r="R136" s="1099"/>
      <c r="S136" s="1106"/>
      <c r="T136" s="1106"/>
      <c r="U136" s="1099">
        <v>2</v>
      </c>
      <c r="V136" s="1100"/>
      <c r="W136" s="191"/>
      <c r="X136" s="191"/>
      <c r="Y136" s="191"/>
      <c r="Z136" s="1017"/>
      <c r="AA136" s="1017"/>
      <c r="AB136" s="1017"/>
      <c r="AC136" s="1017"/>
      <c r="AD136" s="1017"/>
      <c r="AE136" s="1017"/>
      <c r="AF136" s="1017"/>
      <c r="AG136" s="1017"/>
      <c r="AH136" s="1017"/>
      <c r="AI136" s="1017"/>
      <c r="AJ136" s="1017"/>
      <c r="AK136" s="1017"/>
    </row>
    <row r="137" spans="1:37" s="1018" customFormat="1" ht="17.25" customHeight="1" thickBot="1">
      <c r="A137" s="1096" t="s">
        <v>452</v>
      </c>
      <c r="B137" s="1107" t="s">
        <v>453</v>
      </c>
      <c r="C137" s="1108"/>
      <c r="D137" s="1103">
        <v>5</v>
      </c>
      <c r="E137" s="1109"/>
      <c r="F137" s="1110"/>
      <c r="G137" s="1111">
        <v>1.5</v>
      </c>
      <c r="H137" s="1103">
        <v>45</v>
      </c>
      <c r="I137" s="1103">
        <v>16</v>
      </c>
      <c r="J137" s="1103">
        <v>16</v>
      </c>
      <c r="K137" s="1103"/>
      <c r="L137" s="1103"/>
      <c r="M137" s="1109">
        <v>29</v>
      </c>
      <c r="N137" s="1112"/>
      <c r="O137" s="1108"/>
      <c r="P137" s="1113"/>
      <c r="Q137" s="1111"/>
      <c r="R137" s="1103">
        <v>2</v>
      </c>
      <c r="S137" s="1103"/>
      <c r="T137" s="1103"/>
      <c r="U137" s="1103"/>
      <c r="V137" s="1109"/>
      <c r="W137" s="191"/>
      <c r="X137" s="191"/>
      <c r="Y137" s="191"/>
      <c r="Z137" s="1017"/>
      <c r="AA137" s="1017"/>
      <c r="AB137" s="1017"/>
      <c r="AC137" s="1017"/>
      <c r="AD137" s="1017"/>
      <c r="AE137" s="1017"/>
      <c r="AF137" s="1017"/>
      <c r="AG137" s="1017"/>
      <c r="AH137" s="1017"/>
      <c r="AI137" s="1017"/>
      <c r="AJ137" s="1017"/>
      <c r="AK137" s="1017"/>
    </row>
    <row r="138" spans="1:37" s="1018" customFormat="1" ht="17.25" customHeight="1" thickBot="1">
      <c r="A138" s="1096" t="s">
        <v>454</v>
      </c>
      <c r="B138" s="1114" t="s">
        <v>455</v>
      </c>
      <c r="C138" s="1108"/>
      <c r="D138" s="1103"/>
      <c r="E138" s="1109"/>
      <c r="F138" s="1110"/>
      <c r="G138" s="1115">
        <f>6.5+G144</f>
        <v>8</v>
      </c>
      <c r="H138" s="1116">
        <f>195+H144</f>
        <v>240</v>
      </c>
      <c r="I138" s="1116">
        <f>78+I144</f>
        <v>96</v>
      </c>
      <c r="J138" s="1116"/>
      <c r="K138" s="1116"/>
      <c r="L138" s="1116">
        <f>78+L144</f>
        <v>96</v>
      </c>
      <c r="M138" s="1116">
        <f>117+M144</f>
        <v>144</v>
      </c>
      <c r="N138" s="1108"/>
      <c r="O138" s="1108"/>
      <c r="P138" s="1113"/>
      <c r="Q138" s="1111"/>
      <c r="R138" s="1103"/>
      <c r="S138" s="1103"/>
      <c r="T138" s="1103"/>
      <c r="U138" s="1103"/>
      <c r="V138" s="1113"/>
      <c r="W138" s="191"/>
      <c r="X138" s="191"/>
      <c r="Y138" s="191"/>
      <c r="Z138" s="1017"/>
      <c r="AA138" s="1017"/>
      <c r="AB138" s="1017"/>
      <c r="AC138" s="1017"/>
      <c r="AD138" s="1017"/>
      <c r="AE138" s="1017"/>
      <c r="AF138" s="1017"/>
      <c r="AG138" s="1017"/>
      <c r="AH138" s="1017"/>
      <c r="AI138" s="1017"/>
      <c r="AJ138" s="1017"/>
      <c r="AK138" s="1017"/>
    </row>
    <row r="139" spans="1:37" s="1018" customFormat="1" ht="17.25" customHeight="1" thickBot="1">
      <c r="A139" s="1096" t="s">
        <v>456</v>
      </c>
      <c r="B139" s="1117" t="s">
        <v>455</v>
      </c>
      <c r="C139" s="1108"/>
      <c r="D139" s="1118">
        <v>4</v>
      </c>
      <c r="E139" s="1109"/>
      <c r="F139" s="1110"/>
      <c r="G139" s="1111">
        <v>1</v>
      </c>
      <c r="H139" s="1103">
        <v>30</v>
      </c>
      <c r="I139" s="1103">
        <v>14</v>
      </c>
      <c r="J139" s="1103"/>
      <c r="K139" s="1103"/>
      <c r="L139" s="1103">
        <v>14</v>
      </c>
      <c r="M139" s="1109">
        <v>16</v>
      </c>
      <c r="N139" s="1112"/>
      <c r="O139" s="1108"/>
      <c r="P139" s="1113"/>
      <c r="Q139" s="1111">
        <v>1</v>
      </c>
      <c r="R139" s="1103"/>
      <c r="S139" s="1103"/>
      <c r="T139" s="1103"/>
      <c r="U139" s="1103"/>
      <c r="V139" s="1109"/>
      <c r="W139" s="191"/>
      <c r="X139" s="191"/>
      <c r="Y139" s="191"/>
      <c r="Z139" s="1017"/>
      <c r="AA139" s="1017"/>
      <c r="AB139" s="1017"/>
      <c r="AC139" s="1017"/>
      <c r="AD139" s="1017"/>
      <c r="AE139" s="1017"/>
      <c r="AF139" s="1017"/>
      <c r="AG139" s="1017"/>
      <c r="AH139" s="1017"/>
      <c r="AI139" s="1017"/>
      <c r="AJ139" s="1017"/>
      <c r="AK139" s="1017"/>
    </row>
    <row r="140" spans="1:37" s="1018" customFormat="1" ht="17.25" customHeight="1" thickBot="1">
      <c r="A140" s="1119" t="s">
        <v>457</v>
      </c>
      <c r="B140" s="1120" t="s">
        <v>455</v>
      </c>
      <c r="C140" s="1121"/>
      <c r="D140" s="1122"/>
      <c r="E140" s="1123"/>
      <c r="F140" s="1124"/>
      <c r="G140" s="1125">
        <v>1.5</v>
      </c>
      <c r="H140" s="1122">
        <v>45</v>
      </c>
      <c r="I140" s="1122">
        <v>16</v>
      </c>
      <c r="J140" s="1122"/>
      <c r="K140" s="1122"/>
      <c r="L140" s="1122">
        <v>16</v>
      </c>
      <c r="M140" s="1123">
        <v>29</v>
      </c>
      <c r="N140" s="1126"/>
      <c r="O140" s="1121"/>
      <c r="P140" s="1127"/>
      <c r="Q140" s="1125"/>
      <c r="R140" s="1122">
        <v>2</v>
      </c>
      <c r="S140" s="1122"/>
      <c r="T140" s="1122"/>
      <c r="U140" s="1122"/>
      <c r="V140" s="1123"/>
      <c r="W140" s="1128"/>
      <c r="X140" s="1128"/>
      <c r="Y140" s="1128"/>
      <c r="Z140" s="1017"/>
      <c r="AA140" s="1017"/>
      <c r="AB140" s="1017"/>
      <c r="AC140" s="1017"/>
      <c r="AD140" s="1017"/>
      <c r="AE140" s="1017"/>
      <c r="AF140" s="1017"/>
      <c r="AG140" s="1017"/>
      <c r="AH140" s="1017"/>
      <c r="AI140" s="1017"/>
      <c r="AJ140" s="1017"/>
      <c r="AK140" s="1017"/>
    </row>
    <row r="141" spans="1:37" s="1018" customFormat="1" ht="17.25" customHeight="1" thickBot="1">
      <c r="A141" s="1119" t="s">
        <v>458</v>
      </c>
      <c r="B141" s="1120" t="s">
        <v>455</v>
      </c>
      <c r="C141" s="1121"/>
      <c r="D141" s="1122">
        <v>6</v>
      </c>
      <c r="E141" s="1123"/>
      <c r="F141" s="1124"/>
      <c r="G141" s="1125">
        <v>1.5</v>
      </c>
      <c r="H141" s="1122">
        <v>45</v>
      </c>
      <c r="I141" s="1122">
        <v>16</v>
      </c>
      <c r="J141" s="1122"/>
      <c r="K141" s="1122"/>
      <c r="L141" s="1122">
        <v>16</v>
      </c>
      <c r="M141" s="1123">
        <f>H141-I141</f>
        <v>29</v>
      </c>
      <c r="N141" s="1126"/>
      <c r="O141" s="1121"/>
      <c r="P141" s="1127"/>
      <c r="Q141" s="1125"/>
      <c r="R141" s="1122"/>
      <c r="S141" s="1122">
        <v>2</v>
      </c>
      <c r="T141" s="1122"/>
      <c r="U141" s="1122"/>
      <c r="V141" s="1123"/>
      <c r="W141" s="1128"/>
      <c r="X141" s="1128"/>
      <c r="Y141" s="1128"/>
      <c r="Z141" s="1017"/>
      <c r="AA141" s="1017"/>
      <c r="AB141" s="1017"/>
      <c r="AC141" s="1017"/>
      <c r="AD141" s="1017"/>
      <c r="AE141" s="1017"/>
      <c r="AF141" s="1017"/>
      <c r="AG141" s="1017"/>
      <c r="AH141" s="1017"/>
      <c r="AI141" s="1017"/>
      <c r="AJ141" s="1017"/>
      <c r="AK141" s="1017"/>
    </row>
    <row r="142" spans="1:37" s="1018" customFormat="1" ht="17.25" customHeight="1" thickBot="1">
      <c r="A142" s="1119" t="s">
        <v>459</v>
      </c>
      <c r="B142" s="1120" t="s">
        <v>455</v>
      </c>
      <c r="C142" s="1121"/>
      <c r="D142" s="1122"/>
      <c r="E142" s="1123"/>
      <c r="F142" s="1124"/>
      <c r="G142" s="1125">
        <v>1.5</v>
      </c>
      <c r="H142" s="1122">
        <v>45</v>
      </c>
      <c r="I142" s="1122">
        <v>20</v>
      </c>
      <c r="J142" s="1122"/>
      <c r="K142" s="1122"/>
      <c r="L142" s="1122">
        <v>20</v>
      </c>
      <c r="M142" s="1123">
        <v>25</v>
      </c>
      <c r="N142" s="1126"/>
      <c r="O142" s="1121"/>
      <c r="P142" s="1127"/>
      <c r="Q142" s="1125"/>
      <c r="R142" s="1122"/>
      <c r="S142" s="1122"/>
      <c r="T142" s="1122">
        <v>1.5</v>
      </c>
      <c r="U142" s="1122"/>
      <c r="V142" s="1123"/>
      <c r="W142" s="1128"/>
      <c r="X142" s="1128"/>
      <c r="Y142" s="1128"/>
      <c r="Z142" s="1017"/>
      <c r="AA142" s="1017"/>
      <c r="AB142" s="1017"/>
      <c r="AC142" s="1017"/>
      <c r="AD142" s="1017"/>
      <c r="AE142" s="1017"/>
      <c r="AF142" s="1017"/>
      <c r="AG142" s="1017"/>
      <c r="AH142" s="1017"/>
      <c r="AI142" s="1017"/>
      <c r="AJ142" s="1017"/>
      <c r="AK142" s="1017"/>
    </row>
    <row r="143" spans="1:37" s="1018" customFormat="1" ht="17.25" customHeight="1" thickBot="1">
      <c r="A143" s="1119" t="s">
        <v>460</v>
      </c>
      <c r="B143" s="1120" t="s">
        <v>455</v>
      </c>
      <c r="C143" s="1121"/>
      <c r="D143" s="1122">
        <v>8</v>
      </c>
      <c r="E143" s="1123"/>
      <c r="F143" s="1124"/>
      <c r="G143" s="1125">
        <v>1.5</v>
      </c>
      <c r="H143" s="1122">
        <v>45</v>
      </c>
      <c r="I143" s="1122">
        <v>16</v>
      </c>
      <c r="J143" s="1122"/>
      <c r="K143" s="1122"/>
      <c r="L143" s="1122">
        <v>16</v>
      </c>
      <c r="M143" s="1123">
        <v>29</v>
      </c>
      <c r="N143" s="1126"/>
      <c r="O143" s="1121"/>
      <c r="P143" s="1127"/>
      <c r="Q143" s="1125"/>
      <c r="R143" s="1122"/>
      <c r="S143" s="1122"/>
      <c r="T143" s="1122"/>
      <c r="U143" s="1122">
        <v>2</v>
      </c>
      <c r="V143" s="1123"/>
      <c r="W143" s="1128"/>
      <c r="X143" s="1128"/>
      <c r="Y143" s="1128"/>
      <c r="Z143" s="1017"/>
      <c r="AA143" s="1017"/>
      <c r="AB143" s="1017"/>
      <c r="AC143" s="1017"/>
      <c r="AD143" s="1017"/>
      <c r="AE143" s="1017"/>
      <c r="AF143" s="1017"/>
      <c r="AG143" s="1017"/>
      <c r="AH143" s="1017"/>
      <c r="AI143" s="1017"/>
      <c r="AJ143" s="1017"/>
      <c r="AK143" s="1017"/>
    </row>
    <row r="144" spans="1:37" s="1018" customFormat="1" ht="17.25" customHeight="1" thickBot="1">
      <c r="A144" s="1119" t="s">
        <v>461</v>
      </c>
      <c r="B144" s="1129" t="s">
        <v>455</v>
      </c>
      <c r="C144" s="1130"/>
      <c r="D144" s="1131">
        <v>9</v>
      </c>
      <c r="E144" s="1132"/>
      <c r="F144" s="1133"/>
      <c r="G144" s="1134">
        <v>1.5</v>
      </c>
      <c r="H144" s="1131">
        <v>45</v>
      </c>
      <c r="I144" s="1131">
        <v>18</v>
      </c>
      <c r="J144" s="1131"/>
      <c r="K144" s="1131"/>
      <c r="L144" s="1131">
        <v>18</v>
      </c>
      <c r="M144" s="1132">
        <v>27</v>
      </c>
      <c r="N144" s="1135"/>
      <c r="O144" s="1130"/>
      <c r="P144" s="1136"/>
      <c r="Q144" s="1134"/>
      <c r="R144" s="1131"/>
      <c r="S144" s="1131"/>
      <c r="T144" s="1131"/>
      <c r="U144" s="1131"/>
      <c r="V144" s="1132">
        <v>2</v>
      </c>
      <c r="W144" s="1128"/>
      <c r="X144" s="1128"/>
      <c r="Y144" s="1128"/>
      <c r="Z144" s="1017"/>
      <c r="AA144" s="1017"/>
      <c r="AB144" s="1017"/>
      <c r="AC144" s="1017"/>
      <c r="AD144" s="1017"/>
      <c r="AE144" s="1017"/>
      <c r="AF144" s="1017"/>
      <c r="AG144" s="1017"/>
      <c r="AH144" s="1017"/>
      <c r="AI144" s="1017"/>
      <c r="AJ144" s="1017"/>
      <c r="AK144" s="1017"/>
    </row>
    <row r="145" spans="1:37" s="1018" customFormat="1" ht="17.25" customHeight="1" thickBot="1">
      <c r="A145" s="1137" t="s">
        <v>462</v>
      </c>
      <c r="B145" s="1138" t="s">
        <v>162</v>
      </c>
      <c r="C145" s="1139"/>
      <c r="D145" s="1131">
        <v>6</v>
      </c>
      <c r="E145" s="1132"/>
      <c r="F145" s="1140"/>
      <c r="G145" s="1134">
        <v>1.5</v>
      </c>
      <c r="H145" s="1131">
        <f>G145*30</f>
        <v>45</v>
      </c>
      <c r="I145" s="1131">
        <v>16</v>
      </c>
      <c r="J145" s="1131">
        <v>16</v>
      </c>
      <c r="K145" s="1131"/>
      <c r="L145" s="1131"/>
      <c r="M145" s="1132">
        <f>H145-I145</f>
        <v>29</v>
      </c>
      <c r="N145" s="1141"/>
      <c r="O145" s="1139"/>
      <c r="P145" s="1142"/>
      <c r="Q145" s="1134"/>
      <c r="R145" s="1131"/>
      <c r="S145" s="1131">
        <v>2</v>
      </c>
      <c r="T145" s="1131"/>
      <c r="U145" s="1131"/>
      <c r="V145" s="1132"/>
      <c r="W145" s="1128"/>
      <c r="X145" s="1128"/>
      <c r="Y145" s="1128"/>
      <c r="Z145" s="1017"/>
      <c r="AA145" s="1017"/>
      <c r="AB145" s="1017"/>
      <c r="AC145" s="1017"/>
      <c r="AD145" s="1017"/>
      <c r="AE145" s="1017"/>
      <c r="AF145" s="1017"/>
      <c r="AG145" s="1017"/>
      <c r="AH145" s="1017"/>
      <c r="AI145" s="1017"/>
      <c r="AJ145" s="1017"/>
      <c r="AK145" s="1017"/>
    </row>
    <row r="146" spans="1:37" s="1018" customFormat="1" ht="27" customHeight="1" thickBot="1">
      <c r="A146" s="1137" t="s">
        <v>463</v>
      </c>
      <c r="B146" s="1143" t="s">
        <v>464</v>
      </c>
      <c r="C146" s="1144"/>
      <c r="D146" s="1145">
        <v>8</v>
      </c>
      <c r="E146" s="1145"/>
      <c r="F146" s="1146"/>
      <c r="G146" s="1147">
        <v>1.5</v>
      </c>
      <c r="H146" s="1148">
        <f>G146*30</f>
        <v>45</v>
      </c>
      <c r="I146" s="1149">
        <v>27</v>
      </c>
      <c r="J146" s="1037">
        <v>16</v>
      </c>
      <c r="K146" s="1037"/>
      <c r="L146" s="1037"/>
      <c r="M146" s="1150">
        <v>29</v>
      </c>
      <c r="N146" s="1144"/>
      <c r="O146" s="1145"/>
      <c r="P146" s="1146"/>
      <c r="Q146" s="1151"/>
      <c r="R146" s="1037"/>
      <c r="S146" s="1150"/>
      <c r="T146" s="1152"/>
      <c r="U146" s="1153">
        <v>1.5</v>
      </c>
      <c r="V146" s="1123"/>
      <c r="W146" s="1128"/>
      <c r="X146" s="1128"/>
      <c r="Y146" s="1128"/>
      <c r="Z146" s="1017"/>
      <c r="AA146" s="1017"/>
      <c r="AB146" s="1017"/>
      <c r="AC146" s="1017"/>
      <c r="AD146" s="1017"/>
      <c r="AE146" s="1017"/>
      <c r="AF146" s="1017"/>
      <c r="AG146" s="1017"/>
      <c r="AH146" s="1017"/>
      <c r="AI146" s="1017"/>
      <c r="AJ146" s="1017"/>
      <c r="AK146" s="1017"/>
    </row>
    <row r="147" spans="1:37" s="1018" customFormat="1" ht="17.25" customHeight="1" thickBot="1">
      <c r="A147" s="1137" t="s">
        <v>465</v>
      </c>
      <c r="B147" s="1154" t="s">
        <v>466</v>
      </c>
      <c r="C147" s="1155"/>
      <c r="D147" s="1122">
        <v>7</v>
      </c>
      <c r="E147" s="1123"/>
      <c r="F147" s="1156"/>
      <c r="G147" s="1125">
        <v>1.5</v>
      </c>
      <c r="H147" s="1122">
        <v>45</v>
      </c>
      <c r="I147" s="1122">
        <v>20</v>
      </c>
      <c r="J147" s="1122">
        <v>14</v>
      </c>
      <c r="K147" s="1122"/>
      <c r="L147" s="1122">
        <v>6</v>
      </c>
      <c r="M147" s="1123">
        <v>25</v>
      </c>
      <c r="N147" s="1157"/>
      <c r="O147" s="1155"/>
      <c r="P147" s="1158"/>
      <c r="Q147" s="1125"/>
      <c r="R147" s="1122"/>
      <c r="S147" s="1122"/>
      <c r="T147" s="1122">
        <v>1.5</v>
      </c>
      <c r="U147" s="1122"/>
      <c r="V147" s="1123"/>
      <c r="W147" s="1128"/>
      <c r="X147" s="1128"/>
      <c r="Y147" s="1128"/>
      <c r="Z147" s="1017"/>
      <c r="AA147" s="1017"/>
      <c r="AB147" s="1017"/>
      <c r="AC147" s="1017"/>
      <c r="AD147" s="1017"/>
      <c r="AE147" s="1017"/>
      <c r="AF147" s="1017"/>
      <c r="AG147" s="1017"/>
      <c r="AH147" s="1017"/>
      <c r="AI147" s="1017"/>
      <c r="AJ147" s="1017"/>
      <c r="AK147" s="1017"/>
    </row>
    <row r="148" spans="1:37" s="1018" customFormat="1" ht="17.25" customHeight="1" thickBot="1">
      <c r="A148" s="1137" t="s">
        <v>467</v>
      </c>
      <c r="B148" s="1159" t="s">
        <v>468</v>
      </c>
      <c r="C148" s="1155"/>
      <c r="D148" s="1122">
        <v>7</v>
      </c>
      <c r="E148" s="1123"/>
      <c r="F148" s="1156"/>
      <c r="G148" s="1125">
        <v>1.5</v>
      </c>
      <c r="H148" s="1122">
        <v>45</v>
      </c>
      <c r="I148" s="1122">
        <v>20</v>
      </c>
      <c r="J148" s="1122">
        <v>14</v>
      </c>
      <c r="K148" s="1122"/>
      <c r="L148" s="1122">
        <v>6</v>
      </c>
      <c r="M148" s="1123">
        <v>25</v>
      </c>
      <c r="N148" s="1157"/>
      <c r="O148" s="1155"/>
      <c r="P148" s="1158"/>
      <c r="Q148" s="1125"/>
      <c r="R148" s="1122"/>
      <c r="S148" s="1122"/>
      <c r="T148" s="1122">
        <v>1.5</v>
      </c>
      <c r="U148" s="1122"/>
      <c r="V148" s="1123"/>
      <c r="W148" s="1128"/>
      <c r="X148" s="1128"/>
      <c r="Y148" s="1128"/>
      <c r="Z148" s="1017"/>
      <c r="AA148" s="1017"/>
      <c r="AB148" s="1017"/>
      <c r="AC148" s="1017"/>
      <c r="AD148" s="1017"/>
      <c r="AE148" s="1017"/>
      <c r="AF148" s="1017"/>
      <c r="AG148" s="1017"/>
      <c r="AH148" s="1017"/>
      <c r="AI148" s="1017"/>
      <c r="AJ148" s="1017"/>
      <c r="AK148" s="1017"/>
    </row>
    <row r="149" spans="1:37" s="1018" customFormat="1" ht="17.25" customHeight="1" thickBot="1">
      <c r="A149" s="1137" t="s">
        <v>469</v>
      </c>
      <c r="B149" s="1159" t="s">
        <v>470</v>
      </c>
      <c r="C149" s="1155"/>
      <c r="D149" s="1122">
        <v>7</v>
      </c>
      <c r="E149" s="1123"/>
      <c r="F149" s="1156"/>
      <c r="G149" s="1125">
        <v>1.5</v>
      </c>
      <c r="H149" s="1122">
        <v>45</v>
      </c>
      <c r="I149" s="1122">
        <v>20</v>
      </c>
      <c r="J149" s="1122">
        <v>14</v>
      </c>
      <c r="K149" s="1122"/>
      <c r="L149" s="1122">
        <v>6</v>
      </c>
      <c r="M149" s="1123">
        <v>25</v>
      </c>
      <c r="N149" s="1157"/>
      <c r="O149" s="1155"/>
      <c r="P149" s="1158"/>
      <c r="Q149" s="1125"/>
      <c r="R149" s="1122"/>
      <c r="S149" s="1122"/>
      <c r="T149" s="1122">
        <v>1.5</v>
      </c>
      <c r="U149" s="1121"/>
      <c r="V149" s="1127"/>
      <c r="W149" s="1128"/>
      <c r="X149" s="1128"/>
      <c r="Y149" s="1128"/>
      <c r="Z149" s="1017"/>
      <c r="AA149" s="1017"/>
      <c r="AB149" s="1017"/>
      <c r="AC149" s="1017"/>
      <c r="AD149" s="1017"/>
      <c r="AE149" s="1017"/>
      <c r="AF149" s="1017"/>
      <c r="AG149" s="1017"/>
      <c r="AH149" s="1017"/>
      <c r="AI149" s="1017"/>
      <c r="AJ149" s="1017"/>
      <c r="AK149" s="1017"/>
    </row>
    <row r="150" spans="1:37" s="1018" customFormat="1" ht="17.25" customHeight="1">
      <c r="A150" s="1137" t="s">
        <v>471</v>
      </c>
      <c r="B150" s="1160" t="s">
        <v>472</v>
      </c>
      <c r="C150" s="1161"/>
      <c r="D150" s="1162">
        <v>6</v>
      </c>
      <c r="E150" s="1163"/>
      <c r="F150" s="1164"/>
      <c r="G150" s="1165">
        <v>1.5</v>
      </c>
      <c r="H150" s="1162">
        <f>30*G150</f>
        <v>45</v>
      </c>
      <c r="I150" s="1162">
        <v>16</v>
      </c>
      <c r="J150" s="1162">
        <v>16</v>
      </c>
      <c r="K150" s="1162"/>
      <c r="L150" s="1162"/>
      <c r="M150" s="1163">
        <v>29</v>
      </c>
      <c r="N150" s="1166"/>
      <c r="O150" s="1161"/>
      <c r="P150" s="1167"/>
      <c r="Q150" s="1165"/>
      <c r="R150" s="1162"/>
      <c r="S150" s="1162">
        <v>2</v>
      </c>
      <c r="T150" s="1162"/>
      <c r="U150" s="1162"/>
      <c r="V150" s="1163"/>
      <c r="W150" s="1128"/>
      <c r="X150" s="1128"/>
      <c r="Y150" s="1128"/>
      <c r="Z150" s="1017"/>
      <c r="AA150" s="1017"/>
      <c r="AB150" s="1017"/>
      <c r="AC150" s="1017"/>
      <c r="AD150" s="1017"/>
      <c r="AE150" s="1017"/>
      <c r="AF150" s="1017"/>
      <c r="AG150" s="1017"/>
      <c r="AH150" s="1017"/>
      <c r="AI150" s="1017"/>
      <c r="AJ150" s="1017"/>
      <c r="AK150" s="1017"/>
    </row>
    <row r="151" spans="1:37" s="1018" customFormat="1" ht="17.25" customHeight="1">
      <c r="A151" s="1137" t="s">
        <v>473</v>
      </c>
      <c r="B151" s="1168" t="s">
        <v>143</v>
      </c>
      <c r="C151" s="1169"/>
      <c r="D151" s="1070">
        <v>9</v>
      </c>
      <c r="E151" s="1070"/>
      <c r="F151" s="1170"/>
      <c r="G151" s="1070">
        <v>1.5</v>
      </c>
      <c r="H151" s="1070">
        <v>45</v>
      </c>
      <c r="I151" s="1070">
        <v>18</v>
      </c>
      <c r="J151" s="1070">
        <v>9</v>
      </c>
      <c r="K151" s="1070"/>
      <c r="L151" s="1070">
        <v>9</v>
      </c>
      <c r="M151" s="1070">
        <v>27</v>
      </c>
      <c r="N151" s="1169"/>
      <c r="O151" s="1169"/>
      <c r="P151" s="1169"/>
      <c r="Q151" s="1070"/>
      <c r="R151" s="1070"/>
      <c r="S151" s="1070"/>
      <c r="T151" s="1070"/>
      <c r="U151" s="1070"/>
      <c r="V151" s="1171">
        <v>2</v>
      </c>
      <c r="W151" s="1128"/>
      <c r="X151" s="1128"/>
      <c r="Y151" s="1128"/>
      <c r="Z151" s="1017"/>
      <c r="AA151" s="1017"/>
      <c r="AB151" s="1017"/>
      <c r="AC151" s="1017"/>
      <c r="AD151" s="1017"/>
      <c r="AE151" s="1017"/>
      <c r="AF151" s="1017"/>
      <c r="AG151" s="1017"/>
      <c r="AH151" s="1017"/>
      <c r="AI151" s="1017"/>
      <c r="AJ151" s="1017"/>
      <c r="AK151" s="1017"/>
    </row>
    <row r="152" spans="1:37" s="1018" customFormat="1" ht="17.25" customHeight="1">
      <c r="A152" s="1172" t="s">
        <v>474</v>
      </c>
      <c r="B152" s="1173" t="s">
        <v>475</v>
      </c>
      <c r="C152" s="1174"/>
      <c r="D152" s="1175">
        <v>9</v>
      </c>
      <c r="E152" s="1175"/>
      <c r="F152" s="1176"/>
      <c r="G152" s="1175">
        <v>1.5</v>
      </c>
      <c r="H152" s="1175">
        <v>45</v>
      </c>
      <c r="I152" s="1175">
        <v>18</v>
      </c>
      <c r="J152" s="1175">
        <v>9</v>
      </c>
      <c r="K152" s="1175"/>
      <c r="L152" s="1175">
        <v>9</v>
      </c>
      <c r="M152" s="1175">
        <v>27</v>
      </c>
      <c r="N152" s="1174"/>
      <c r="O152" s="1174"/>
      <c r="P152" s="1174"/>
      <c r="Q152" s="1175"/>
      <c r="R152" s="1175"/>
      <c r="S152" s="1175"/>
      <c r="T152" s="1175"/>
      <c r="U152" s="1175"/>
      <c r="V152" s="1175">
        <v>2</v>
      </c>
      <c r="W152" s="1177"/>
      <c r="X152" s="1177"/>
      <c r="Y152" s="1177"/>
      <c r="Z152" s="1017"/>
      <c r="AA152" s="1017"/>
      <c r="AB152" s="1017"/>
      <c r="AC152" s="1017"/>
      <c r="AD152" s="1017"/>
      <c r="AE152" s="1017"/>
      <c r="AF152" s="1017"/>
      <c r="AG152" s="1017"/>
      <c r="AH152" s="1017"/>
      <c r="AI152" s="1017"/>
      <c r="AJ152" s="1017"/>
      <c r="AK152" s="1017"/>
    </row>
    <row r="153" spans="1:37" s="1018" customFormat="1" ht="17.25" customHeight="1" thickBot="1">
      <c r="A153" s="1178" t="s">
        <v>476</v>
      </c>
      <c r="B153" s="1179" t="s">
        <v>477</v>
      </c>
      <c r="C153" s="1128"/>
      <c r="D153" s="1128">
        <v>9</v>
      </c>
      <c r="E153" s="1128"/>
      <c r="F153" s="1180"/>
      <c r="G153" s="1070">
        <v>1.5</v>
      </c>
      <c r="H153" s="1070">
        <v>45</v>
      </c>
      <c r="I153" s="1070">
        <v>18</v>
      </c>
      <c r="J153" s="1070">
        <v>9</v>
      </c>
      <c r="K153" s="1070"/>
      <c r="L153" s="1070">
        <v>9</v>
      </c>
      <c r="M153" s="1070">
        <v>27</v>
      </c>
      <c r="N153" s="1169"/>
      <c r="O153" s="1169"/>
      <c r="P153" s="1169"/>
      <c r="Q153" s="1070"/>
      <c r="R153" s="1070"/>
      <c r="S153" s="1070"/>
      <c r="T153" s="1070"/>
      <c r="U153" s="1070"/>
      <c r="V153" s="1070">
        <v>2</v>
      </c>
      <c r="W153" s="1128"/>
      <c r="X153" s="1128"/>
      <c r="Y153" s="1128"/>
      <c r="Z153" s="1017"/>
      <c r="AA153" s="1017"/>
      <c r="AB153" s="1017"/>
      <c r="AC153" s="1017"/>
      <c r="AD153" s="1017"/>
      <c r="AE153" s="1017"/>
      <c r="AF153" s="1017"/>
      <c r="AG153" s="1017"/>
      <c r="AH153" s="1017"/>
      <c r="AI153" s="1017"/>
      <c r="AJ153" s="1017"/>
      <c r="AK153" s="1017"/>
    </row>
    <row r="154" spans="1:37" s="1018" customFormat="1" ht="17.25" customHeight="1" thickBot="1">
      <c r="A154" s="1178" t="s">
        <v>478</v>
      </c>
      <c r="B154" s="1179" t="s">
        <v>479</v>
      </c>
      <c r="C154" s="1128"/>
      <c r="D154" s="1128">
        <v>5</v>
      </c>
      <c r="E154" s="1128"/>
      <c r="F154" s="1180"/>
      <c r="G154" s="1181">
        <v>1.5</v>
      </c>
      <c r="H154" s="1122">
        <v>45</v>
      </c>
      <c r="I154" s="1122">
        <v>16</v>
      </c>
      <c r="J154" s="1182">
        <v>16</v>
      </c>
      <c r="K154" s="1182"/>
      <c r="L154" s="1182"/>
      <c r="M154" s="1183">
        <v>29</v>
      </c>
      <c r="N154" s="1184"/>
      <c r="O154" s="1185"/>
      <c r="P154" s="1186"/>
      <c r="Q154" s="1181"/>
      <c r="R154" s="1182">
        <v>2</v>
      </c>
      <c r="S154" s="1187"/>
      <c r="T154" s="1187"/>
      <c r="U154" s="1188"/>
      <c r="V154" s="1183"/>
      <c r="W154" s="1128"/>
      <c r="X154" s="1128"/>
      <c r="Y154" s="1128"/>
      <c r="Z154" s="1017"/>
      <c r="AA154" s="1017"/>
      <c r="AB154" s="1017"/>
      <c r="AC154" s="1017"/>
      <c r="AD154" s="1017"/>
      <c r="AE154" s="1017"/>
      <c r="AF154" s="1017"/>
      <c r="AG154" s="1017"/>
      <c r="AH154" s="1017"/>
      <c r="AI154" s="1017"/>
      <c r="AJ154" s="1017"/>
      <c r="AK154" s="1017"/>
    </row>
    <row r="155" spans="1:37" s="1018" customFormat="1" ht="17.25" customHeight="1" hidden="1">
      <c r="A155" s="1025"/>
      <c r="B155" s="1025"/>
      <c r="C155" s="1025"/>
      <c r="D155" s="1025"/>
      <c r="E155" s="1025"/>
      <c r="F155" s="1025"/>
      <c r="G155" s="1026"/>
      <c r="H155" s="1026"/>
      <c r="I155" s="1026"/>
      <c r="J155" s="1026"/>
      <c r="K155" s="1026"/>
      <c r="L155" s="1026"/>
      <c r="M155" s="1026"/>
      <c r="N155" s="1026"/>
      <c r="O155" s="1026"/>
      <c r="P155" s="1026"/>
      <c r="Q155" s="1026"/>
      <c r="R155" s="1026"/>
      <c r="S155" s="1026"/>
      <c r="T155" s="1026"/>
      <c r="U155" s="1026"/>
      <c r="V155" s="1026"/>
      <c r="W155" s="1026"/>
      <c r="X155" s="1026"/>
      <c r="Y155" s="1026"/>
      <c r="Z155" s="1017"/>
      <c r="AA155" s="1017"/>
      <c r="AB155" s="1017"/>
      <c r="AC155" s="1017"/>
      <c r="AD155" s="1017"/>
      <c r="AE155" s="1017"/>
      <c r="AF155" s="1017"/>
      <c r="AG155" s="1017"/>
      <c r="AH155" s="1017"/>
      <c r="AI155" s="1017"/>
      <c r="AJ155" s="1017"/>
      <c r="AK155" s="1017"/>
    </row>
    <row r="156" spans="1:37" s="1018" customFormat="1" ht="17.25" customHeight="1" hidden="1">
      <c r="A156" s="1025"/>
      <c r="B156" s="1025"/>
      <c r="C156" s="1025"/>
      <c r="D156" s="1025"/>
      <c r="E156" s="1025"/>
      <c r="F156" s="1025"/>
      <c r="G156" s="1026"/>
      <c r="H156" s="1026"/>
      <c r="I156" s="1026"/>
      <c r="J156" s="1026"/>
      <c r="K156" s="1026"/>
      <c r="L156" s="1026"/>
      <c r="M156" s="1026"/>
      <c r="N156" s="1026"/>
      <c r="O156" s="1026"/>
      <c r="P156" s="1026"/>
      <c r="Q156" s="1026"/>
      <c r="R156" s="1026"/>
      <c r="S156" s="1026"/>
      <c r="T156" s="1026"/>
      <c r="U156" s="1026"/>
      <c r="V156" s="1026"/>
      <c r="W156" s="1026"/>
      <c r="X156" s="1026"/>
      <c r="Y156" s="1026"/>
      <c r="Z156" s="1017"/>
      <c r="AA156" s="1017"/>
      <c r="AB156" s="1017"/>
      <c r="AC156" s="1017"/>
      <c r="AD156" s="1017"/>
      <c r="AE156" s="1017"/>
      <c r="AF156" s="1017"/>
      <c r="AG156" s="1017"/>
      <c r="AH156" s="1017"/>
      <c r="AI156" s="1017"/>
      <c r="AJ156" s="1017"/>
      <c r="AK156" s="1017"/>
    </row>
    <row r="157" spans="1:37" s="1018" customFormat="1" ht="17.25" customHeight="1" hidden="1">
      <c r="A157" s="1025"/>
      <c r="B157" s="1025"/>
      <c r="C157" s="1025"/>
      <c r="D157" s="1025"/>
      <c r="E157" s="1025"/>
      <c r="F157" s="1025"/>
      <c r="G157" s="1026"/>
      <c r="H157" s="1026"/>
      <c r="I157" s="1026"/>
      <c r="J157" s="1026"/>
      <c r="K157" s="1026"/>
      <c r="L157" s="1026"/>
      <c r="M157" s="1026"/>
      <c r="N157" s="1026"/>
      <c r="O157" s="1026"/>
      <c r="P157" s="1026"/>
      <c r="Q157" s="1026"/>
      <c r="R157" s="1026"/>
      <c r="S157" s="1026"/>
      <c r="T157" s="1026"/>
      <c r="U157" s="1026"/>
      <c r="V157" s="1026"/>
      <c r="W157" s="1026"/>
      <c r="X157" s="1026"/>
      <c r="Y157" s="1026"/>
      <c r="Z157" s="1017"/>
      <c r="AA157" s="1017"/>
      <c r="AB157" s="1017"/>
      <c r="AC157" s="1017"/>
      <c r="AD157" s="1017"/>
      <c r="AE157" s="1017"/>
      <c r="AF157" s="1017"/>
      <c r="AG157" s="1017"/>
      <c r="AH157" s="1017"/>
      <c r="AI157" s="1017"/>
      <c r="AJ157" s="1017"/>
      <c r="AK157" s="1017"/>
    </row>
    <row r="158" spans="1:37" s="10" customFormat="1" ht="21" customHeight="1">
      <c r="A158" s="3227" t="s">
        <v>376</v>
      </c>
      <c r="B158" s="3227"/>
      <c r="C158" s="3227"/>
      <c r="D158" s="3227"/>
      <c r="E158" s="3227"/>
      <c r="F158" s="3227"/>
      <c r="G158" s="3227"/>
      <c r="H158" s="3227"/>
      <c r="I158" s="3227"/>
      <c r="J158" s="3227"/>
      <c r="K158" s="3227"/>
      <c r="L158" s="3227"/>
      <c r="M158" s="3227"/>
      <c r="N158" s="3227"/>
      <c r="O158" s="3227"/>
      <c r="P158" s="3227"/>
      <c r="Q158" s="3227"/>
      <c r="R158" s="3227"/>
      <c r="S158" s="3227"/>
      <c r="T158" s="3227"/>
      <c r="U158" s="3227"/>
      <c r="V158" s="3227"/>
      <c r="W158" s="3227"/>
      <c r="X158" s="3227"/>
      <c r="Y158" s="3227"/>
      <c r="Z158" s="374"/>
      <c r="AA158" s="374"/>
      <c r="AB158" s="374"/>
      <c r="AC158" s="374"/>
      <c r="AD158" s="374"/>
      <c r="AE158" s="374"/>
      <c r="AF158" s="374"/>
      <c r="AG158" s="374"/>
      <c r="AH158" s="374"/>
      <c r="AI158" s="374"/>
      <c r="AJ158" s="374"/>
      <c r="AK158" s="374"/>
    </row>
    <row r="159" spans="1:37" s="10" customFormat="1" ht="27" customHeight="1" thickBot="1">
      <c r="A159" s="441" t="s">
        <v>340</v>
      </c>
      <c r="B159" s="168" t="s">
        <v>362</v>
      </c>
      <c r="C159" s="1020"/>
      <c r="D159" s="1021" t="s">
        <v>23</v>
      </c>
      <c r="E159" s="1021"/>
      <c r="F159" s="1022"/>
      <c r="G159" s="1023">
        <v>2.5</v>
      </c>
      <c r="H159" s="645">
        <f aca="true" t="shared" si="28" ref="H159:H166">G159*30</f>
        <v>75</v>
      </c>
      <c r="I159" s="49">
        <f>J159+K159+L159</f>
        <v>45</v>
      </c>
      <c r="J159" s="44">
        <v>15</v>
      </c>
      <c r="K159" s="44"/>
      <c r="L159" s="44">
        <v>30</v>
      </c>
      <c r="M159" s="58">
        <f>H159-I159</f>
        <v>30</v>
      </c>
      <c r="N159" s="1024">
        <v>3</v>
      </c>
      <c r="O159" s="44"/>
      <c r="P159" s="63"/>
      <c r="Q159" s="734"/>
      <c r="R159" s="44"/>
      <c r="S159" s="63"/>
      <c r="T159" s="734"/>
      <c r="U159" s="44"/>
      <c r="V159" s="63"/>
      <c r="W159" s="734"/>
      <c r="X159" s="44"/>
      <c r="Y159" s="212"/>
      <c r="Z159" s="383"/>
      <c r="AA159" s="377">
        <v>1</v>
      </c>
      <c r="AB159" s="377"/>
      <c r="AC159" s="380">
        <f>I159/H159</f>
        <v>0.6</v>
      </c>
      <c r="AD159" s="377"/>
      <c r="AE159" s="377"/>
      <c r="AF159" s="377"/>
      <c r="AG159" s="377"/>
      <c r="AH159" s="377"/>
      <c r="AI159" s="377"/>
      <c r="AJ159" s="377"/>
      <c r="AK159" s="377"/>
    </row>
    <row r="160" spans="1:37" s="10" customFormat="1" ht="27.75" customHeight="1" thickBot="1">
      <c r="A160" s="736" t="s">
        <v>341</v>
      </c>
      <c r="B160" s="209" t="s">
        <v>361</v>
      </c>
      <c r="C160" s="670"/>
      <c r="D160" s="671" t="s">
        <v>321</v>
      </c>
      <c r="E160" s="671"/>
      <c r="F160" s="672"/>
      <c r="G160" s="1004">
        <v>2.5</v>
      </c>
      <c r="H160" s="631">
        <f>G160*30</f>
        <v>75</v>
      </c>
      <c r="I160" s="632">
        <f>J160+K160+L160</f>
        <v>30</v>
      </c>
      <c r="J160" s="633">
        <v>15</v>
      </c>
      <c r="K160" s="633"/>
      <c r="L160" s="984">
        <v>15</v>
      </c>
      <c r="M160" s="634">
        <f>H160-I160</f>
        <v>45</v>
      </c>
      <c r="N160" s="274" t="s">
        <v>319</v>
      </c>
      <c r="O160" s="633"/>
      <c r="P160" s="636"/>
      <c r="Q160" s="742"/>
      <c r="R160" s="633"/>
      <c r="S160" s="636"/>
      <c r="T160" s="742"/>
      <c r="U160" s="633"/>
      <c r="V160" s="636"/>
      <c r="W160" s="733"/>
      <c r="X160" s="182"/>
      <c r="Y160" s="183"/>
      <c r="Z160" s="383"/>
      <c r="AA160" s="377"/>
      <c r="AB160" s="377"/>
      <c r="AC160" s="377"/>
      <c r="AD160" s="377"/>
      <c r="AE160" s="377"/>
      <c r="AF160" s="377"/>
      <c r="AG160" s="377"/>
      <c r="AH160" s="377"/>
      <c r="AI160" s="377"/>
      <c r="AJ160" s="377"/>
      <c r="AK160" s="377"/>
    </row>
    <row r="161" spans="1:37" s="10" customFormat="1" ht="34.5" customHeight="1">
      <c r="A161" s="475" t="s">
        <v>239</v>
      </c>
      <c r="B161" s="776" t="s">
        <v>433</v>
      </c>
      <c r="C161" s="774"/>
      <c r="D161" s="688"/>
      <c r="E161" s="695"/>
      <c r="F161" s="696"/>
      <c r="G161" s="1003">
        <v>5.5</v>
      </c>
      <c r="H161" s="624">
        <f>G161*30</f>
        <v>165</v>
      </c>
      <c r="I161" s="625">
        <f>J161+K161+L161</f>
        <v>70</v>
      </c>
      <c r="J161" s="180">
        <v>35</v>
      </c>
      <c r="K161" s="180">
        <v>35</v>
      </c>
      <c r="L161" s="180"/>
      <c r="M161" s="626">
        <f>H161-I161</f>
        <v>95</v>
      </c>
      <c r="N161" s="274"/>
      <c r="O161" s="180"/>
      <c r="P161" s="181"/>
      <c r="Q161" s="772"/>
      <c r="R161" s="180"/>
      <c r="S161" s="613"/>
      <c r="T161" s="732"/>
      <c r="U161" s="180"/>
      <c r="V161" s="181"/>
      <c r="W161" s="732"/>
      <c r="X161" s="180"/>
      <c r="Y161" s="181"/>
      <c r="Z161" s="383"/>
      <c r="AA161" s="377"/>
      <c r="AB161" s="377"/>
      <c r="AC161" s="377"/>
      <c r="AD161" s="377"/>
      <c r="AE161" s="377"/>
      <c r="AF161" s="377"/>
      <c r="AG161" s="377"/>
      <c r="AH161" s="377"/>
      <c r="AI161" s="377"/>
      <c r="AJ161" s="377"/>
      <c r="AK161" s="377"/>
    </row>
    <row r="162" spans="1:37" s="10" customFormat="1" ht="18" customHeight="1">
      <c r="A162" s="442" t="s">
        <v>241</v>
      </c>
      <c r="B162" s="777" t="s">
        <v>138</v>
      </c>
      <c r="C162" s="775"/>
      <c r="D162" s="234" t="s">
        <v>53</v>
      </c>
      <c r="E162" s="234"/>
      <c r="F162" s="165"/>
      <c r="G162" s="1005">
        <v>3</v>
      </c>
      <c r="H162" s="231">
        <f>G162*30</f>
        <v>90</v>
      </c>
      <c r="I162" s="16">
        <f>J162+K162+L162</f>
        <v>40</v>
      </c>
      <c r="J162" s="44">
        <v>20</v>
      </c>
      <c r="K162" s="44">
        <v>20</v>
      </c>
      <c r="L162" s="44"/>
      <c r="M162" s="46">
        <f>H162-I162</f>
        <v>50</v>
      </c>
      <c r="N162" s="275"/>
      <c r="O162" s="44"/>
      <c r="P162" s="212"/>
      <c r="Q162" s="244"/>
      <c r="R162" s="44"/>
      <c r="S162" s="63"/>
      <c r="T162" s="734"/>
      <c r="U162" s="44"/>
      <c r="V162" s="212">
        <v>4</v>
      </c>
      <c r="W162" s="272"/>
      <c r="X162" s="13"/>
      <c r="Y162" s="170"/>
      <c r="Z162" s="383"/>
      <c r="AA162" s="377">
        <v>3</v>
      </c>
      <c r="AB162" s="377"/>
      <c r="AC162" s="377"/>
      <c r="AD162" s="377"/>
      <c r="AE162" s="377"/>
      <c r="AF162" s="377"/>
      <c r="AG162" s="377"/>
      <c r="AH162" s="377"/>
      <c r="AI162" s="377"/>
      <c r="AJ162" s="377"/>
      <c r="AK162" s="377"/>
    </row>
    <row r="163" spans="1:37" s="10" customFormat="1" ht="18" customHeight="1" thickBot="1">
      <c r="A163" s="482" t="s">
        <v>242</v>
      </c>
      <c r="B163" s="778" t="s">
        <v>138</v>
      </c>
      <c r="C163" s="769" t="s">
        <v>62</v>
      </c>
      <c r="D163" s="628"/>
      <c r="E163" s="628"/>
      <c r="F163" s="629"/>
      <c r="G163" s="1006">
        <v>2.5</v>
      </c>
      <c r="H163" s="631">
        <f>G163*30</f>
        <v>75</v>
      </c>
      <c r="I163" s="632">
        <f>J163+K163+L163</f>
        <v>30</v>
      </c>
      <c r="J163" s="633">
        <v>15</v>
      </c>
      <c r="K163" s="633">
        <v>15</v>
      </c>
      <c r="L163" s="633"/>
      <c r="M163" s="634">
        <f>H163-I163</f>
        <v>45</v>
      </c>
      <c r="N163" s="635"/>
      <c r="O163" s="633"/>
      <c r="P163" s="697"/>
      <c r="Q163" s="773"/>
      <c r="R163" s="633"/>
      <c r="S163" s="636"/>
      <c r="T163" s="742"/>
      <c r="U163" s="633"/>
      <c r="V163" s="697"/>
      <c r="W163" s="733">
        <v>2</v>
      </c>
      <c r="X163" s="182"/>
      <c r="Y163" s="183"/>
      <c r="Z163" s="383"/>
      <c r="AA163" s="377">
        <v>4</v>
      </c>
      <c r="AB163" s="377"/>
      <c r="AC163" s="377"/>
      <c r="AD163" s="377"/>
      <c r="AE163" s="377"/>
      <c r="AF163" s="377"/>
      <c r="AG163" s="377"/>
      <c r="AH163" s="377"/>
      <c r="AI163" s="377"/>
      <c r="AJ163" s="377"/>
      <c r="AK163" s="377"/>
    </row>
    <row r="164" spans="1:37" s="10" customFormat="1" ht="33" customHeight="1">
      <c r="A164" s="475" t="s">
        <v>241</v>
      </c>
      <c r="B164" s="608" t="s">
        <v>363</v>
      </c>
      <c r="C164" s="695"/>
      <c r="D164" s="688"/>
      <c r="E164" s="695"/>
      <c r="F164" s="696"/>
      <c r="G164" s="1003">
        <v>5</v>
      </c>
      <c r="H164" s="624">
        <f t="shared" si="28"/>
        <v>150</v>
      </c>
      <c r="I164" s="625">
        <f aca="true" t="shared" si="29" ref="I164:I170">J164+K164+L164</f>
        <v>27</v>
      </c>
      <c r="J164" s="180">
        <f>SUM(J165:J165)</f>
        <v>18</v>
      </c>
      <c r="K164" s="180">
        <f>SUM(K165:K165)</f>
        <v>0</v>
      </c>
      <c r="L164" s="180">
        <f>SUM(L165:L165)</f>
        <v>9</v>
      </c>
      <c r="M164" s="626">
        <f aca="true" t="shared" si="30" ref="M164:M170">H164-I164</f>
        <v>123</v>
      </c>
      <c r="N164" s="274"/>
      <c r="O164" s="180"/>
      <c r="P164" s="613"/>
      <c r="Q164" s="732"/>
      <c r="R164" s="180"/>
      <c r="S164" s="613"/>
      <c r="T164" s="732"/>
      <c r="U164" s="180"/>
      <c r="V164" s="181"/>
      <c r="W164" s="732"/>
      <c r="X164" s="180"/>
      <c r="Y164" s="181"/>
      <c r="Z164" s="383"/>
      <c r="AA164" s="377"/>
      <c r="AB164" s="377"/>
      <c r="AC164" s="377"/>
      <c r="AD164" s="377"/>
      <c r="AE164" s="380" t="s">
        <v>482</v>
      </c>
      <c r="AF164" s="380">
        <f>SUMIF($AA$159:$AA$178,1,$G$159:$G$178)</f>
        <v>2.5</v>
      </c>
      <c r="AG164" s="377"/>
      <c r="AH164" s="377"/>
      <c r="AI164" s="377"/>
      <c r="AJ164" s="377"/>
      <c r="AK164" s="377"/>
    </row>
    <row r="165" spans="1:37" s="10" customFormat="1" ht="17.25" customHeight="1" thickBot="1">
      <c r="A165" s="482" t="s">
        <v>342</v>
      </c>
      <c r="B165" s="690" t="s">
        <v>333</v>
      </c>
      <c r="C165" s="627"/>
      <c r="D165" s="628" t="s">
        <v>51</v>
      </c>
      <c r="E165" s="779"/>
      <c r="F165" s="629"/>
      <c r="G165" s="1006">
        <v>2</v>
      </c>
      <c r="H165" s="631">
        <f t="shared" si="28"/>
        <v>60</v>
      </c>
      <c r="I165" s="632">
        <f t="shared" si="29"/>
        <v>27</v>
      </c>
      <c r="J165" s="633">
        <v>18</v>
      </c>
      <c r="K165" s="633"/>
      <c r="L165" s="633">
        <v>9</v>
      </c>
      <c r="M165" s="634">
        <f t="shared" si="30"/>
        <v>33</v>
      </c>
      <c r="N165" s="635"/>
      <c r="O165" s="633"/>
      <c r="P165" s="636"/>
      <c r="Q165" s="742"/>
      <c r="R165" s="633"/>
      <c r="S165" s="636">
        <v>3</v>
      </c>
      <c r="T165" s="733"/>
      <c r="U165" s="633"/>
      <c r="V165" s="697"/>
      <c r="W165" s="733"/>
      <c r="X165" s="182"/>
      <c r="Y165" s="183"/>
      <c r="Z165" s="383"/>
      <c r="AA165" s="377">
        <v>2</v>
      </c>
      <c r="AB165" s="377"/>
      <c r="AC165" s="380">
        <f>I165/H165</f>
        <v>0.45</v>
      </c>
      <c r="AD165" s="377"/>
      <c r="AE165" s="380" t="s">
        <v>483</v>
      </c>
      <c r="AF165" s="380">
        <f>SUMIF($AA$159:$AA$178,2,$G$159:$G$178)</f>
        <v>11</v>
      </c>
      <c r="AG165" s="377"/>
      <c r="AH165" s="377"/>
      <c r="AI165" s="377"/>
      <c r="AJ165" s="377"/>
      <c r="AK165" s="377"/>
    </row>
    <row r="166" spans="1:32" ht="19.5" thickBot="1">
      <c r="A166" s="482" t="s">
        <v>415</v>
      </c>
      <c r="B166" s="690" t="s">
        <v>333</v>
      </c>
      <c r="C166" s="627" t="s">
        <v>54</v>
      </c>
      <c r="D166" s="628"/>
      <c r="E166" s="779"/>
      <c r="F166" s="629"/>
      <c r="G166" s="1006">
        <v>3</v>
      </c>
      <c r="H166" s="631">
        <f t="shared" si="28"/>
        <v>90</v>
      </c>
      <c r="I166" s="632">
        <f t="shared" si="29"/>
        <v>30</v>
      </c>
      <c r="J166" s="633">
        <v>15</v>
      </c>
      <c r="K166" s="633"/>
      <c r="L166" s="633">
        <v>15</v>
      </c>
      <c r="M166" s="634">
        <f t="shared" si="30"/>
        <v>60</v>
      </c>
      <c r="N166" s="635"/>
      <c r="O166" s="633"/>
      <c r="P166" s="636"/>
      <c r="Q166" s="742"/>
      <c r="R166" s="633"/>
      <c r="S166" s="636"/>
      <c r="T166" s="733">
        <v>2</v>
      </c>
      <c r="U166" s="633"/>
      <c r="V166" s="697"/>
      <c r="W166" s="733"/>
      <c r="X166" s="182"/>
      <c r="Y166" s="183"/>
      <c r="AA166" s="377">
        <v>3</v>
      </c>
      <c r="AE166" s="380" t="s">
        <v>484</v>
      </c>
      <c r="AF166" s="380">
        <f>SUMIF($AA$159:$AA$178,3,$G$159:$G$178)</f>
        <v>9</v>
      </c>
    </row>
    <row r="167" spans="1:37" s="10" customFormat="1" ht="36" customHeight="1" thickBot="1">
      <c r="A167" s="441" t="s">
        <v>242</v>
      </c>
      <c r="B167" s="880" t="s">
        <v>364</v>
      </c>
      <c r="C167" s="668"/>
      <c r="D167" s="669" t="s">
        <v>323</v>
      </c>
      <c r="E167" s="669"/>
      <c r="F167" s="665"/>
      <c r="G167" s="461">
        <v>2</v>
      </c>
      <c r="H167" s="645">
        <v>60</v>
      </c>
      <c r="I167" s="49">
        <f t="shared" si="29"/>
        <v>36</v>
      </c>
      <c r="J167" s="44">
        <v>18</v>
      </c>
      <c r="K167" s="44"/>
      <c r="L167" s="1007">
        <v>18</v>
      </c>
      <c r="M167" s="1009">
        <f t="shared" si="30"/>
        <v>24</v>
      </c>
      <c r="N167" s="275"/>
      <c r="O167" s="44"/>
      <c r="P167" s="63"/>
      <c r="Q167" s="734"/>
      <c r="R167" s="44"/>
      <c r="S167" s="1008">
        <v>4</v>
      </c>
      <c r="T167" s="734"/>
      <c r="U167" s="44"/>
      <c r="V167" s="63"/>
      <c r="W167" s="734"/>
      <c r="X167" s="44"/>
      <c r="Y167" s="212"/>
      <c r="Z167" s="383"/>
      <c r="AA167" s="377"/>
      <c r="AB167" s="377"/>
      <c r="AC167" s="377"/>
      <c r="AD167" s="377"/>
      <c r="AE167" s="391" t="s">
        <v>485</v>
      </c>
      <c r="AF167" s="380">
        <f>SUMIF($AA$159:$AA$178,4,$G$159:$G$178)</f>
        <v>2.5</v>
      </c>
      <c r="AG167" s="377"/>
      <c r="AH167" s="377"/>
      <c r="AI167" s="377"/>
      <c r="AJ167" s="377"/>
      <c r="AK167" s="377"/>
    </row>
    <row r="168" spans="1:37" s="10" customFormat="1" ht="47.25" customHeight="1" thickBot="1">
      <c r="A168" s="892" t="s">
        <v>403</v>
      </c>
      <c r="B168" s="1199" t="s">
        <v>486</v>
      </c>
      <c r="C168" s="769" t="s">
        <v>54</v>
      </c>
      <c r="D168" s="628"/>
      <c r="E168" s="628"/>
      <c r="F168" s="846"/>
      <c r="G168" s="894">
        <v>3</v>
      </c>
      <c r="H168" s="848">
        <v>90</v>
      </c>
      <c r="I168" s="632">
        <f>J168+K168+L168</f>
        <v>30</v>
      </c>
      <c r="J168" s="633">
        <v>15</v>
      </c>
      <c r="K168" s="633">
        <v>15</v>
      </c>
      <c r="L168" s="633"/>
      <c r="M168" s="849">
        <f>H168-I168</f>
        <v>60</v>
      </c>
      <c r="N168" s="847"/>
      <c r="O168" s="850"/>
      <c r="P168" s="636"/>
      <c r="Q168" s="890"/>
      <c r="R168" s="850"/>
      <c r="S168" s="636"/>
      <c r="T168" s="895">
        <v>2</v>
      </c>
      <c r="U168" s="850"/>
      <c r="V168" s="636"/>
      <c r="W168" s="896"/>
      <c r="X168" s="897"/>
      <c r="Y168" s="183"/>
      <c r="Z168" s="383"/>
      <c r="AA168" s="377">
        <v>3</v>
      </c>
      <c r="AB168" s="377"/>
      <c r="AC168" s="377"/>
      <c r="AD168" s="377"/>
      <c r="AE168" s="377"/>
      <c r="AF168" s="1196">
        <f>SUM(AF164:AF167)</f>
        <v>25</v>
      </c>
      <c r="AG168" s="377"/>
      <c r="AH168" s="377"/>
      <c r="AI168" s="377"/>
      <c r="AJ168" s="377"/>
      <c r="AK168" s="377"/>
    </row>
    <row r="169" spans="1:37" s="10" customFormat="1" ht="40.5" customHeight="1" thickBot="1">
      <c r="A169" s="475" t="s">
        <v>344</v>
      </c>
      <c r="B169" s="650" t="s">
        <v>365</v>
      </c>
      <c r="C169" s="651"/>
      <c r="D169" s="652" t="s">
        <v>47</v>
      </c>
      <c r="E169" s="652"/>
      <c r="F169" s="637"/>
      <c r="G169" s="604">
        <v>2</v>
      </c>
      <c r="H169" s="638">
        <f aca="true" t="shared" si="31" ref="H169:H176">G169*30</f>
        <v>60</v>
      </c>
      <c r="I169" s="653">
        <f t="shared" si="29"/>
        <v>30</v>
      </c>
      <c r="J169" s="651"/>
      <c r="K169" s="651"/>
      <c r="L169" s="651">
        <v>30</v>
      </c>
      <c r="M169" s="654">
        <f t="shared" si="30"/>
        <v>30</v>
      </c>
      <c r="N169" s="274"/>
      <c r="O169" s="655"/>
      <c r="P169" s="654"/>
      <c r="Q169" s="732">
        <v>2</v>
      </c>
      <c r="R169" s="651"/>
      <c r="S169" s="656"/>
      <c r="T169" s="242"/>
      <c r="U169" s="651"/>
      <c r="V169" s="656"/>
      <c r="W169" s="242"/>
      <c r="X169" s="651"/>
      <c r="Y169" s="657"/>
      <c r="Z169" s="383"/>
      <c r="AA169" s="377">
        <v>2</v>
      </c>
      <c r="AB169" s="377"/>
      <c r="AC169" s="380">
        <f>I169/H169</f>
        <v>0.5</v>
      </c>
      <c r="AD169" s="377"/>
      <c r="AE169" s="377"/>
      <c r="AF169" s="377"/>
      <c r="AG169" s="377"/>
      <c r="AH169" s="377"/>
      <c r="AI169" s="377"/>
      <c r="AJ169" s="377"/>
      <c r="AK169" s="377"/>
    </row>
    <row r="170" spans="1:37" s="10" customFormat="1" ht="44.25" customHeight="1" thickBot="1">
      <c r="A170" s="475" t="s">
        <v>343</v>
      </c>
      <c r="B170" s="209" t="s">
        <v>408</v>
      </c>
      <c r="C170" s="658"/>
      <c r="D170" s="659" t="s">
        <v>50</v>
      </c>
      <c r="E170" s="659"/>
      <c r="F170" s="660"/>
      <c r="G170" s="630">
        <v>2</v>
      </c>
      <c r="H170" s="638">
        <f t="shared" si="31"/>
        <v>60</v>
      </c>
      <c r="I170" s="484">
        <f t="shared" si="29"/>
        <v>30</v>
      </c>
      <c r="J170" s="658"/>
      <c r="K170" s="658"/>
      <c r="L170" s="658">
        <v>30</v>
      </c>
      <c r="M170" s="661">
        <f t="shared" si="30"/>
        <v>30</v>
      </c>
      <c r="N170" s="635"/>
      <c r="O170" s="662"/>
      <c r="P170" s="661" t="s">
        <v>390</v>
      </c>
      <c r="Q170" s="742"/>
      <c r="R170" s="658"/>
      <c r="S170" s="663"/>
      <c r="T170" s="242"/>
      <c r="U170" s="658"/>
      <c r="V170" s="663"/>
      <c r="W170" s="242"/>
      <c r="X170" s="658"/>
      <c r="Y170" s="664"/>
      <c r="Z170" s="383"/>
      <c r="AA170" s="377"/>
      <c r="AB170" s="377"/>
      <c r="AC170" s="377"/>
      <c r="AD170" s="377"/>
      <c r="AE170" s="377"/>
      <c r="AF170" s="377"/>
      <c r="AG170" s="377"/>
      <c r="AH170" s="377"/>
      <c r="AI170" s="377"/>
      <c r="AJ170" s="377"/>
      <c r="AK170" s="377"/>
    </row>
    <row r="171" spans="1:37" s="10" customFormat="1" ht="28.5" customHeight="1" thickBot="1">
      <c r="A171" s="475" t="s">
        <v>345</v>
      </c>
      <c r="B171" s="166" t="s">
        <v>87</v>
      </c>
      <c r="C171" s="45"/>
      <c r="D171" s="13"/>
      <c r="E171" s="13"/>
      <c r="F171" s="56"/>
      <c r="G171" s="345">
        <v>4.5</v>
      </c>
      <c r="H171" s="409">
        <f t="shared" si="31"/>
        <v>135</v>
      </c>
      <c r="I171" s="95">
        <f>I172+I173</f>
        <v>81</v>
      </c>
      <c r="J171" s="95">
        <f>J172+J173</f>
        <v>48</v>
      </c>
      <c r="K171" s="95">
        <f>K172+K173</f>
        <v>33</v>
      </c>
      <c r="L171" s="95"/>
      <c r="M171" s="96">
        <f>M172+M173</f>
        <v>54</v>
      </c>
      <c r="N171" s="272"/>
      <c r="O171" s="13"/>
      <c r="P171" s="170"/>
      <c r="Q171" s="242"/>
      <c r="R171" s="13"/>
      <c r="S171" s="46"/>
      <c r="T171" s="242"/>
      <c r="U171" s="13"/>
      <c r="V171" s="46"/>
      <c r="W171" s="242"/>
      <c r="X171" s="13"/>
      <c r="Y171" s="46"/>
      <c r="Z171" s="377"/>
      <c r="AA171" s="377"/>
      <c r="AB171" s="377"/>
      <c r="AC171" s="377"/>
      <c r="AD171" s="377"/>
      <c r="AE171" s="377"/>
      <c r="AF171" s="377"/>
      <c r="AG171" s="377"/>
      <c r="AH171" s="377"/>
      <c r="AI171" s="377"/>
      <c r="AJ171" s="377"/>
      <c r="AK171" s="377"/>
    </row>
    <row r="172" spans="1:37" s="10" customFormat="1" ht="29.25" thickBot="1">
      <c r="A172" s="475" t="s">
        <v>344</v>
      </c>
      <c r="B172" s="292" t="s">
        <v>366</v>
      </c>
      <c r="C172" s="45"/>
      <c r="D172" s="13">
        <v>4</v>
      </c>
      <c r="E172" s="13"/>
      <c r="F172" s="56"/>
      <c r="G172" s="336">
        <v>2.5</v>
      </c>
      <c r="H172" s="409">
        <f t="shared" si="31"/>
        <v>75</v>
      </c>
      <c r="I172" s="16">
        <f aca="true" t="shared" si="32" ref="I172:I178">J172+K172+L172</f>
        <v>45</v>
      </c>
      <c r="J172" s="19">
        <v>30</v>
      </c>
      <c r="K172" s="13">
        <v>15</v>
      </c>
      <c r="L172" s="13"/>
      <c r="M172" s="46">
        <f aca="true" t="shared" si="33" ref="M172:M178">H172-I172</f>
        <v>30</v>
      </c>
      <c r="N172" s="272"/>
      <c r="O172" s="13"/>
      <c r="P172" s="170"/>
      <c r="Q172" s="242">
        <v>3</v>
      </c>
      <c r="R172" s="13"/>
      <c r="S172" s="46"/>
      <c r="T172" s="242"/>
      <c r="U172" s="13"/>
      <c r="V172" s="46"/>
      <c r="W172" s="242"/>
      <c r="X172" s="13"/>
      <c r="Y172" s="46"/>
      <c r="Z172" s="377"/>
      <c r="AA172" s="377">
        <v>2</v>
      </c>
      <c r="AB172" s="377"/>
      <c r="AC172" s="380">
        <f>I172/H172</f>
        <v>0.6</v>
      </c>
      <c r="AD172" s="377"/>
      <c r="AE172" s="377"/>
      <c r="AF172" s="377"/>
      <c r="AG172" s="377"/>
      <c r="AH172" s="377"/>
      <c r="AI172" s="377"/>
      <c r="AJ172" s="377"/>
      <c r="AK172" s="377"/>
    </row>
    <row r="173" spans="1:37" s="10" customFormat="1" ht="32.25" customHeight="1" thickBot="1">
      <c r="A173" s="475" t="s">
        <v>346</v>
      </c>
      <c r="B173" s="292" t="s">
        <v>367</v>
      </c>
      <c r="C173" s="45">
        <v>5</v>
      </c>
      <c r="D173" s="13"/>
      <c r="E173" s="13"/>
      <c r="F173" s="56"/>
      <c r="G173" s="336">
        <v>2</v>
      </c>
      <c r="H173" s="409">
        <f t="shared" si="31"/>
        <v>60</v>
      </c>
      <c r="I173" s="16">
        <f t="shared" si="32"/>
        <v>36</v>
      </c>
      <c r="J173" s="19">
        <v>18</v>
      </c>
      <c r="K173" s="13">
        <v>18</v>
      </c>
      <c r="L173" s="13"/>
      <c r="M173" s="46">
        <f t="shared" si="33"/>
        <v>24</v>
      </c>
      <c r="N173" s="272"/>
      <c r="O173" s="13"/>
      <c r="P173" s="170"/>
      <c r="Q173" s="242"/>
      <c r="R173" s="13">
        <v>4</v>
      </c>
      <c r="S173" s="46"/>
      <c r="T173" s="242"/>
      <c r="U173" s="13"/>
      <c r="V173" s="46"/>
      <c r="W173" s="242"/>
      <c r="X173" s="13"/>
      <c r="Y173" s="46"/>
      <c r="Z173" s="377"/>
      <c r="AA173" s="377">
        <v>2</v>
      </c>
      <c r="AB173" s="377"/>
      <c r="AC173" s="380">
        <f>I173/H173</f>
        <v>0.6</v>
      </c>
      <c r="AD173" s="377"/>
      <c r="AE173" s="377"/>
      <c r="AF173" s="377"/>
      <c r="AG173" s="377"/>
      <c r="AH173" s="377"/>
      <c r="AI173" s="377"/>
      <c r="AJ173" s="377"/>
      <c r="AK173" s="377"/>
    </row>
    <row r="174" spans="1:37" s="10" customFormat="1" ht="32.25" customHeight="1" thickBot="1">
      <c r="A174" s="475" t="s">
        <v>349</v>
      </c>
      <c r="B174" s="674" t="s">
        <v>370</v>
      </c>
      <c r="C174" s="1189"/>
      <c r="D174" s="50"/>
      <c r="E174" s="50"/>
      <c r="F174" s="1190"/>
      <c r="G174" s="336">
        <v>2</v>
      </c>
      <c r="H174" s="1193">
        <f>H175+H176</f>
        <v>60</v>
      </c>
      <c r="I174" s="1193">
        <f>I175+I176</f>
        <v>36</v>
      </c>
      <c r="J174" s="1193">
        <f>J175+J176</f>
        <v>18</v>
      </c>
      <c r="K174" s="1193">
        <f>K175+K176</f>
        <v>18</v>
      </c>
      <c r="L174" s="1193"/>
      <c r="M174" s="1193">
        <f>M175+M176</f>
        <v>24</v>
      </c>
      <c r="N174" s="1191"/>
      <c r="O174" s="50"/>
      <c r="P174" s="1192"/>
      <c r="Q174" s="247"/>
      <c r="R174" s="50"/>
      <c r="S174" s="675"/>
      <c r="T174" s="949"/>
      <c r="U174" s="675"/>
      <c r="V174" s="675"/>
      <c r="W174" s="949"/>
      <c r="X174" s="675"/>
      <c r="Y174" s="675"/>
      <c r="Z174" s="377"/>
      <c r="AA174" s="377"/>
      <c r="AB174" s="377"/>
      <c r="AC174" s="380"/>
      <c r="AD174" s="377"/>
      <c r="AE174" s="377"/>
      <c r="AF174" s="377"/>
      <c r="AG174" s="377"/>
      <c r="AH174" s="377"/>
      <c r="AI174" s="377"/>
      <c r="AJ174" s="377"/>
      <c r="AK174" s="377"/>
    </row>
    <row r="175" spans="1:37" s="10" customFormat="1" ht="35.25" customHeight="1" thickBot="1">
      <c r="A175" s="475" t="s">
        <v>480</v>
      </c>
      <c r="B175" s="674" t="s">
        <v>370</v>
      </c>
      <c r="C175" s="991"/>
      <c r="D175" s="72"/>
      <c r="E175" s="679"/>
      <c r="F175" s="680"/>
      <c r="G175" s="345">
        <v>1</v>
      </c>
      <c r="H175" s="440">
        <f t="shared" si="31"/>
        <v>30</v>
      </c>
      <c r="I175" s="86">
        <f t="shared" si="32"/>
        <v>18</v>
      </c>
      <c r="J175" s="681">
        <v>9</v>
      </c>
      <c r="K175" s="682">
        <v>9</v>
      </c>
      <c r="L175" s="682"/>
      <c r="M175" s="683">
        <f t="shared" si="33"/>
        <v>12</v>
      </c>
      <c r="N175" s="684"/>
      <c r="O175" s="676"/>
      <c r="P175" s="685"/>
      <c r="Q175" s="243"/>
      <c r="R175" s="676" t="s">
        <v>319</v>
      </c>
      <c r="S175" s="675"/>
      <c r="T175" s="603"/>
      <c r="U175" s="590"/>
      <c r="V175" s="590"/>
      <c r="W175" s="603"/>
      <c r="X175" s="590"/>
      <c r="Y175" s="590"/>
      <c r="Z175" s="377"/>
      <c r="AA175" s="377"/>
      <c r="AB175" s="377"/>
      <c r="AC175" s="377"/>
      <c r="AD175" s="377"/>
      <c r="AE175" s="377"/>
      <c r="AF175" s="377"/>
      <c r="AG175" s="377"/>
      <c r="AH175" s="377"/>
      <c r="AI175" s="377"/>
      <c r="AJ175" s="377"/>
      <c r="AK175" s="377"/>
    </row>
    <row r="176" spans="1:37" s="10" customFormat="1" ht="35.25" customHeight="1" thickBot="1">
      <c r="A176" s="475" t="s">
        <v>481</v>
      </c>
      <c r="B176" s="1011" t="s">
        <v>370</v>
      </c>
      <c r="C176" s="1012" t="s">
        <v>323</v>
      </c>
      <c r="D176" s="1010"/>
      <c r="E176" s="679"/>
      <c r="F176" s="680"/>
      <c r="G176" s="345">
        <v>1</v>
      </c>
      <c r="H176" s="440">
        <f t="shared" si="31"/>
        <v>30</v>
      </c>
      <c r="I176" s="86">
        <f t="shared" si="32"/>
        <v>18</v>
      </c>
      <c r="J176" s="681">
        <v>9</v>
      </c>
      <c r="K176" s="682">
        <v>9</v>
      </c>
      <c r="L176" s="682"/>
      <c r="M176" s="683">
        <f t="shared" si="33"/>
        <v>12</v>
      </c>
      <c r="N176" s="684"/>
      <c r="O176" s="676"/>
      <c r="P176" s="1013"/>
      <c r="Q176" s="1014"/>
      <c r="R176" s="361"/>
      <c r="S176" s="361" t="s">
        <v>319</v>
      </c>
      <c r="T176" s="265"/>
      <c r="U176" s="195"/>
      <c r="V176" s="195"/>
      <c r="W176" s="265"/>
      <c r="X176" s="195"/>
      <c r="Y176" s="195"/>
      <c r="Z176" s="377"/>
      <c r="AA176" s="377"/>
      <c r="AB176" s="377"/>
      <c r="AC176" s="377"/>
      <c r="AD176" s="377"/>
      <c r="AE176" s="377"/>
      <c r="AF176" s="377"/>
      <c r="AG176" s="377"/>
      <c r="AH176" s="377"/>
      <c r="AI176" s="377"/>
      <c r="AJ176" s="377"/>
      <c r="AK176" s="377"/>
    </row>
    <row r="177" spans="1:37" s="10" customFormat="1" ht="35.25" customHeight="1" thickBot="1">
      <c r="A177" s="475" t="s">
        <v>347</v>
      </c>
      <c r="B177" s="722" t="s">
        <v>368</v>
      </c>
      <c r="C177" s="45"/>
      <c r="D177" s="107" t="s">
        <v>320</v>
      </c>
      <c r="E177" s="13"/>
      <c r="F177" s="56"/>
      <c r="G177" s="336" t="s">
        <v>319</v>
      </c>
      <c r="H177" s="409">
        <v>60</v>
      </c>
      <c r="I177" s="16">
        <f t="shared" si="32"/>
        <v>30</v>
      </c>
      <c r="J177" s="452">
        <v>15</v>
      </c>
      <c r="K177" s="97">
        <v>15</v>
      </c>
      <c r="L177" s="13"/>
      <c r="M177" s="46">
        <f t="shared" si="33"/>
        <v>30</v>
      </c>
      <c r="N177" s="272"/>
      <c r="O177" s="13"/>
      <c r="P177" s="170"/>
      <c r="Q177" s="244" t="s">
        <v>391</v>
      </c>
      <c r="R177" s="44"/>
      <c r="S177" s="58"/>
      <c r="T177" s="244"/>
      <c r="U177" s="44"/>
      <c r="V177" s="58"/>
      <c r="W177" s="244"/>
      <c r="X177" s="44"/>
      <c r="Y177" s="58"/>
      <c r="Z177" s="377"/>
      <c r="AA177" s="377"/>
      <c r="AB177" s="377"/>
      <c r="AC177" s="377"/>
      <c r="AD177" s="377"/>
      <c r="AE177" s="377"/>
      <c r="AF177" s="377"/>
      <c r="AG177" s="377"/>
      <c r="AH177" s="377"/>
      <c r="AI177" s="377"/>
      <c r="AJ177" s="377"/>
      <c r="AK177" s="377"/>
    </row>
    <row r="178" spans="1:37" s="10" customFormat="1" ht="34.5" customHeight="1">
      <c r="A178" s="475" t="s">
        <v>348</v>
      </c>
      <c r="B178" s="166" t="s">
        <v>369</v>
      </c>
      <c r="C178" s="77"/>
      <c r="D178" s="449" t="s">
        <v>47</v>
      </c>
      <c r="E178" s="89"/>
      <c r="F178" s="128"/>
      <c r="G178" s="1002">
        <v>2.5</v>
      </c>
      <c r="H178" s="440">
        <f>G178*30</f>
        <v>75</v>
      </c>
      <c r="I178" s="22">
        <f t="shared" si="32"/>
        <v>45</v>
      </c>
      <c r="J178" s="985">
        <v>30</v>
      </c>
      <c r="K178" s="986">
        <v>15</v>
      </c>
      <c r="L178" s="164"/>
      <c r="M178" s="85">
        <f t="shared" si="33"/>
        <v>30</v>
      </c>
      <c r="N178" s="271"/>
      <c r="O178" s="23"/>
      <c r="P178" s="171"/>
      <c r="Q178" s="242">
        <v>3</v>
      </c>
      <c r="R178" s="23"/>
      <c r="S178" s="60"/>
      <c r="T178" s="243"/>
      <c r="U178" s="676"/>
      <c r="V178" s="677"/>
      <c r="W178" s="243"/>
      <c r="X178" s="676"/>
      <c r="Y178" s="677"/>
      <c r="Z178" s="380"/>
      <c r="AA178" s="380">
        <v>2</v>
      </c>
      <c r="AB178" s="380"/>
      <c r="AC178" s="380">
        <f>I178/H178</f>
        <v>0.6</v>
      </c>
      <c r="AD178" s="380"/>
      <c r="AE178" s="380"/>
      <c r="AF178" s="380"/>
      <c r="AG178" s="380"/>
      <c r="AH178" s="380"/>
      <c r="AI178" s="380"/>
      <c r="AJ178" s="380"/>
      <c r="AK178" s="380"/>
    </row>
    <row r="179" ht="16.5" thickBot="1"/>
    <row r="180" spans="1:37" s="313" customFormat="1" ht="27.75" customHeight="1" thickBot="1">
      <c r="A180" s="3181" t="s">
        <v>223</v>
      </c>
      <c r="B180" s="3182"/>
      <c r="C180" s="3182"/>
      <c r="D180" s="3182"/>
      <c r="E180" s="3182"/>
      <c r="F180" s="3183"/>
      <c r="G180" s="1197">
        <f aca="true" t="shared" si="34" ref="G180:M180">SUMIF($B$159:$B$178,"=*_*",G159:G178)</f>
        <v>25</v>
      </c>
      <c r="H180" s="724">
        <f t="shared" si="34"/>
        <v>750</v>
      </c>
      <c r="I180" s="724">
        <f t="shared" si="34"/>
        <v>358</v>
      </c>
      <c r="J180" s="724">
        <f t="shared" si="34"/>
        <v>176</v>
      </c>
      <c r="K180" s="724">
        <f t="shared" si="34"/>
        <v>98</v>
      </c>
      <c r="L180" s="724">
        <f t="shared" si="34"/>
        <v>84</v>
      </c>
      <c r="M180" s="724">
        <f t="shared" si="34"/>
        <v>392</v>
      </c>
      <c r="N180" s="431">
        <f aca="true" t="shared" si="35" ref="N180:Y180">SUM(N159:N178)</f>
        <v>3</v>
      </c>
      <c r="O180" s="431">
        <f t="shared" si="35"/>
        <v>0</v>
      </c>
      <c r="P180" s="431">
        <f t="shared" si="35"/>
        <v>0</v>
      </c>
      <c r="Q180" s="431">
        <f t="shared" si="35"/>
        <v>8</v>
      </c>
      <c r="R180" s="431">
        <f t="shared" si="35"/>
        <v>4</v>
      </c>
      <c r="S180" s="431">
        <f t="shared" si="35"/>
        <v>7</v>
      </c>
      <c r="T180" s="431">
        <f t="shared" si="35"/>
        <v>4</v>
      </c>
      <c r="U180" s="431">
        <f t="shared" si="35"/>
        <v>0</v>
      </c>
      <c r="V180" s="431">
        <f t="shared" si="35"/>
        <v>4</v>
      </c>
      <c r="W180" s="431">
        <f t="shared" si="35"/>
        <v>2</v>
      </c>
      <c r="X180" s="431">
        <f t="shared" si="35"/>
        <v>0</v>
      </c>
      <c r="Y180" s="431">
        <f t="shared" si="35"/>
        <v>0</v>
      </c>
      <c r="Z180" s="391"/>
      <c r="AA180" s="391"/>
      <c r="AB180" s="391"/>
      <c r="AC180" s="391"/>
      <c r="AD180" s="391"/>
      <c r="AE180" s="391"/>
      <c r="AF180" s="391"/>
      <c r="AG180" s="391"/>
      <c r="AH180" s="391"/>
      <c r="AI180" s="391"/>
      <c r="AJ180" s="391"/>
      <c r="AK180" s="391"/>
    </row>
    <row r="181" spans="1:37" s="10" customFormat="1" ht="23.25" customHeight="1" thickBot="1">
      <c r="A181" s="3184" t="s">
        <v>375</v>
      </c>
      <c r="B181" s="3185"/>
      <c r="C181" s="3185"/>
      <c r="D181" s="3185"/>
      <c r="E181" s="3185"/>
      <c r="F181" s="3185"/>
      <c r="G181" s="3185"/>
      <c r="H181" s="3185"/>
      <c r="I181" s="3185"/>
      <c r="J181" s="3185"/>
      <c r="K181" s="3185"/>
      <c r="L181" s="3185"/>
      <c r="M181" s="3185"/>
      <c r="N181" s="3185"/>
      <c r="O181" s="3185"/>
      <c r="P181" s="3185"/>
      <c r="Q181" s="3185"/>
      <c r="R181" s="3185"/>
      <c r="S181" s="3185"/>
      <c r="T181" s="3185"/>
      <c r="U181" s="3185"/>
      <c r="V181" s="3185"/>
      <c r="W181" s="3185"/>
      <c r="X181" s="3185"/>
      <c r="Y181" s="3185"/>
      <c r="Z181" s="380"/>
      <c r="AA181" s="380"/>
      <c r="AB181" s="380"/>
      <c r="AC181" s="380"/>
      <c r="AD181" s="380"/>
      <c r="AE181" s="380"/>
      <c r="AF181" s="380"/>
      <c r="AG181" s="380"/>
      <c r="AH181" s="380"/>
      <c r="AI181" s="380"/>
      <c r="AJ181" s="380"/>
      <c r="AK181" s="380"/>
    </row>
    <row r="182" spans="1:37" s="10" customFormat="1" ht="21" customHeight="1" thickBot="1">
      <c r="A182" s="467" t="s">
        <v>274</v>
      </c>
      <c r="B182" s="399" t="s">
        <v>305</v>
      </c>
      <c r="C182" s="400"/>
      <c r="D182" s="401">
        <v>6</v>
      </c>
      <c r="E182" s="402"/>
      <c r="F182" s="403"/>
      <c r="G182" s="1015">
        <v>2</v>
      </c>
      <c r="H182" s="196">
        <f>G182*30</f>
        <v>60</v>
      </c>
      <c r="I182" s="106">
        <f>J182+K182+L182</f>
        <v>36</v>
      </c>
      <c r="J182" s="106">
        <v>18</v>
      </c>
      <c r="K182" s="106">
        <v>18</v>
      </c>
      <c r="L182" s="106"/>
      <c r="M182" s="200">
        <f>H182-I182</f>
        <v>24</v>
      </c>
      <c r="N182" s="277"/>
      <c r="O182" s="137"/>
      <c r="P182" s="203"/>
      <c r="Q182" s="404"/>
      <c r="R182" s="193"/>
      <c r="S182" s="405">
        <v>4</v>
      </c>
      <c r="T182" s="284"/>
      <c r="U182" s="106"/>
      <c r="V182" s="205"/>
      <c r="W182" s="286"/>
      <c r="X182" s="106"/>
      <c r="Y182" s="203"/>
      <c r="Z182" s="376"/>
      <c r="AA182" s="376">
        <v>2</v>
      </c>
      <c r="AB182" s="376"/>
      <c r="AC182" s="380">
        <f>I182/H182</f>
        <v>0.6</v>
      </c>
      <c r="AD182" s="384"/>
      <c r="AE182" s="381"/>
      <c r="AF182" s="381"/>
      <c r="AG182" s="381"/>
      <c r="AH182" s="381"/>
      <c r="AI182" s="381"/>
      <c r="AJ182" s="381"/>
      <c r="AK182" s="376"/>
    </row>
    <row r="183" spans="1:37" s="10" customFormat="1" ht="21" customHeight="1" thickBot="1">
      <c r="A183" s="467" t="s">
        <v>275</v>
      </c>
      <c r="B183" s="189" t="s">
        <v>306</v>
      </c>
      <c r="C183" s="225"/>
      <c r="D183" s="195">
        <v>7</v>
      </c>
      <c r="E183" s="194"/>
      <c r="F183" s="226"/>
      <c r="G183" s="464">
        <v>3</v>
      </c>
      <c r="H183" s="196">
        <f>G183*30</f>
        <v>90</v>
      </c>
      <c r="I183" s="184">
        <f>J183+K183+L183</f>
        <v>30</v>
      </c>
      <c r="J183" s="184">
        <v>15</v>
      </c>
      <c r="K183" s="184">
        <v>15</v>
      </c>
      <c r="L183" s="184"/>
      <c r="M183" s="201">
        <f>H183-I183</f>
        <v>60</v>
      </c>
      <c r="N183" s="277"/>
      <c r="O183" s="137"/>
      <c r="P183" s="203"/>
      <c r="Q183" s="245"/>
      <c r="R183" s="137"/>
      <c r="S183" s="205"/>
      <c r="T183" s="284">
        <v>2</v>
      </c>
      <c r="U183" s="106"/>
      <c r="V183" s="205"/>
      <c r="W183" s="286"/>
      <c r="X183" s="106"/>
      <c r="Y183" s="203"/>
      <c r="Z183" s="376"/>
      <c r="AA183" s="376">
        <v>3</v>
      </c>
      <c r="AB183" s="376"/>
      <c r="AC183" s="380">
        <f>I183/H183</f>
        <v>0.3333333333333333</v>
      </c>
      <c r="AD183" s="376"/>
      <c r="AE183" s="381"/>
      <c r="AF183" s="381"/>
      <c r="AG183" s="381"/>
      <c r="AH183" s="381"/>
      <c r="AI183" s="381"/>
      <c r="AJ183" s="381"/>
      <c r="AK183" s="376"/>
    </row>
    <row r="184" spans="1:37" s="10" customFormat="1" ht="18" customHeight="1" thickBot="1">
      <c r="A184" s="467" t="s">
        <v>276</v>
      </c>
      <c r="B184" s="189" t="s">
        <v>307</v>
      </c>
      <c r="C184" s="218">
        <v>8</v>
      </c>
      <c r="D184" s="195"/>
      <c r="E184" s="194"/>
      <c r="F184" s="226"/>
      <c r="G184" s="464">
        <v>3</v>
      </c>
      <c r="H184" s="196">
        <f>G184*30</f>
        <v>90</v>
      </c>
      <c r="I184" s="198">
        <f>J184+K184+L184</f>
        <v>45</v>
      </c>
      <c r="J184" s="198">
        <v>27</v>
      </c>
      <c r="K184" s="198">
        <v>18</v>
      </c>
      <c r="L184" s="199"/>
      <c r="M184" s="202">
        <f>H184-I184</f>
        <v>45</v>
      </c>
      <c r="N184" s="278"/>
      <c r="O184" s="192"/>
      <c r="P184" s="204"/>
      <c r="Q184" s="276"/>
      <c r="R184" s="192"/>
      <c r="S184" s="206"/>
      <c r="T184" s="285"/>
      <c r="U184" s="115">
        <v>5</v>
      </c>
      <c r="V184" s="206"/>
      <c r="W184" s="287"/>
      <c r="X184" s="115"/>
      <c r="Y184" s="204"/>
      <c r="Z184" s="376"/>
      <c r="AA184" s="376">
        <v>3</v>
      </c>
      <c r="AB184" s="376"/>
      <c r="AC184" s="380">
        <f>I184/H184</f>
        <v>0.5</v>
      </c>
      <c r="AD184" s="376"/>
      <c r="AE184" s="381"/>
      <c r="AF184" s="381"/>
      <c r="AG184" s="381"/>
      <c r="AH184" s="381"/>
      <c r="AI184" s="381"/>
      <c r="AJ184" s="381"/>
      <c r="AK184" s="376"/>
    </row>
    <row r="185" spans="1:37" s="10" customFormat="1" ht="21" customHeight="1" thickBot="1">
      <c r="A185" s="467" t="s">
        <v>272</v>
      </c>
      <c r="B185" s="189" t="s">
        <v>308</v>
      </c>
      <c r="C185" s="225"/>
      <c r="D185" s="195">
        <v>9</v>
      </c>
      <c r="E185" s="194"/>
      <c r="F185" s="226"/>
      <c r="G185" s="464">
        <v>3</v>
      </c>
      <c r="H185" s="196">
        <f>G185*30</f>
        <v>90</v>
      </c>
      <c r="I185" s="198">
        <f>J185+K185+L185</f>
        <v>36</v>
      </c>
      <c r="J185" s="198">
        <v>18</v>
      </c>
      <c r="K185" s="198">
        <v>18</v>
      </c>
      <c r="L185" s="198"/>
      <c r="M185" s="202">
        <f>H185-I185</f>
        <v>54</v>
      </c>
      <c r="N185" s="277"/>
      <c r="O185" s="137"/>
      <c r="P185" s="203"/>
      <c r="Q185" s="245"/>
      <c r="R185" s="137"/>
      <c r="S185" s="205"/>
      <c r="T185" s="284"/>
      <c r="U185" s="106"/>
      <c r="V185" s="205">
        <v>4</v>
      </c>
      <c r="W185" s="286"/>
      <c r="X185" s="106"/>
      <c r="Y185" s="203"/>
      <c r="Z185" s="376"/>
      <c r="AA185" s="376">
        <v>3</v>
      </c>
      <c r="AB185" s="376"/>
      <c r="AC185" s="380">
        <f>I185/H185</f>
        <v>0.4</v>
      </c>
      <c r="AD185" s="376"/>
      <c r="AE185" s="381"/>
      <c r="AF185" s="381"/>
      <c r="AG185" s="381"/>
      <c r="AH185" s="381"/>
      <c r="AI185" s="381"/>
      <c r="AJ185" s="381"/>
      <c r="AK185" s="376"/>
    </row>
    <row r="186" spans="1:37" s="10" customFormat="1" ht="18" customHeight="1" thickBot="1">
      <c r="A186" s="467" t="s">
        <v>273</v>
      </c>
      <c r="B186" s="214" t="s">
        <v>309</v>
      </c>
      <c r="C186" s="702">
        <v>10</v>
      </c>
      <c r="D186" s="211"/>
      <c r="E186" s="217"/>
      <c r="F186" s="227"/>
      <c r="G186" s="465">
        <v>3</v>
      </c>
      <c r="H186" s="614">
        <f>G186*30</f>
        <v>90</v>
      </c>
      <c r="I186" s="184">
        <f>J186+K186+L186</f>
        <v>30</v>
      </c>
      <c r="J186" s="184">
        <v>15</v>
      </c>
      <c r="K186" s="184"/>
      <c r="L186" s="197">
        <v>15</v>
      </c>
      <c r="M186" s="201">
        <f>H186-I186</f>
        <v>60</v>
      </c>
      <c r="N186" s="615"/>
      <c r="O186" s="616"/>
      <c r="P186" s="617"/>
      <c r="Q186" s="618"/>
      <c r="R186" s="616"/>
      <c r="S186" s="619"/>
      <c r="T186" s="620"/>
      <c r="U186" s="105"/>
      <c r="V186" s="619"/>
      <c r="W186" s="621">
        <v>2</v>
      </c>
      <c r="X186" s="105"/>
      <c r="Y186" s="617"/>
      <c r="Z186" s="376"/>
      <c r="AA186" s="376">
        <v>4</v>
      </c>
      <c r="AB186" s="376"/>
      <c r="AC186" s="380">
        <f>I186/H186</f>
        <v>0.3333333333333333</v>
      </c>
      <c r="AD186" s="376"/>
      <c r="AE186" s="381"/>
      <c r="AF186" s="381"/>
      <c r="AG186" s="381"/>
      <c r="AH186" s="381"/>
      <c r="AI186" s="381"/>
      <c r="AJ186" s="381"/>
      <c r="AK186" s="376"/>
    </row>
    <row r="187" spans="1:37" s="313" customFormat="1" ht="24" customHeight="1" thickBot="1">
      <c r="A187" s="3186" t="s">
        <v>284</v>
      </c>
      <c r="B187" s="3187"/>
      <c r="C187" s="597"/>
      <c r="D187" s="598"/>
      <c r="E187" s="598"/>
      <c r="F187" s="599"/>
      <c r="G187" s="622">
        <f>SUM(G182:G186)</f>
        <v>14</v>
      </c>
      <c r="H187" s="623">
        <f aca="true" t="shared" si="36" ref="H187:M187">SUM(H182:H186)</f>
        <v>420</v>
      </c>
      <c r="I187" s="431">
        <f t="shared" si="36"/>
        <v>177</v>
      </c>
      <c r="J187" s="431">
        <f t="shared" si="36"/>
        <v>93</v>
      </c>
      <c r="K187" s="431">
        <f t="shared" si="36"/>
        <v>69</v>
      </c>
      <c r="L187" s="431">
        <f t="shared" si="36"/>
        <v>15</v>
      </c>
      <c r="M187" s="432">
        <f t="shared" si="36"/>
        <v>243</v>
      </c>
      <c r="N187" s="431">
        <f>SUM(N182:N186)</f>
        <v>0</v>
      </c>
      <c r="O187" s="431">
        <f aca="true" t="shared" si="37" ref="O187:T187">SUM(O182:O186)</f>
        <v>0</v>
      </c>
      <c r="P187" s="431">
        <f t="shared" si="37"/>
        <v>0</v>
      </c>
      <c r="Q187" s="431">
        <f t="shared" si="37"/>
        <v>0</v>
      </c>
      <c r="R187" s="431">
        <f t="shared" si="37"/>
        <v>0</v>
      </c>
      <c r="S187" s="431">
        <f t="shared" si="37"/>
        <v>4</v>
      </c>
      <c r="T187" s="431">
        <f t="shared" si="37"/>
        <v>2</v>
      </c>
      <c r="U187" s="431">
        <f>SUM(U182:U186)</f>
        <v>5</v>
      </c>
      <c r="V187" s="431">
        <f>SUM(V182:V186)</f>
        <v>4</v>
      </c>
      <c r="W187" s="431">
        <f>SUM(W182:W186)</f>
        <v>2</v>
      </c>
      <c r="X187" s="431">
        <f>SUM(X182:X186)</f>
        <v>0</v>
      </c>
      <c r="Y187" s="432">
        <f>SUM(Y182:Y186)</f>
        <v>0</v>
      </c>
      <c r="Z187" s="391"/>
      <c r="AA187" s="391"/>
      <c r="AB187" s="391"/>
      <c r="AC187" s="391"/>
      <c r="AD187" s="391"/>
      <c r="AE187" s="391"/>
      <c r="AF187" s="391"/>
      <c r="AG187" s="391"/>
      <c r="AH187" s="391"/>
      <c r="AI187" s="391"/>
      <c r="AJ187" s="391"/>
      <c r="AK187" s="391"/>
    </row>
    <row r="188" spans="1:37" s="10" customFormat="1" ht="47.25" customHeight="1" thickBot="1">
      <c r="A188" s="602" t="s">
        <v>277</v>
      </c>
      <c r="B188" s="208" t="s">
        <v>420</v>
      </c>
      <c r="C188" s="215"/>
      <c r="D188" s="210">
        <v>6</v>
      </c>
      <c r="E188" s="215"/>
      <c r="F188" s="215"/>
      <c r="G188" s="1016">
        <v>2</v>
      </c>
      <c r="H188" s="589">
        <f aca="true" t="shared" si="38" ref="H188:H199">G188*30</f>
        <v>60</v>
      </c>
      <c r="I188" s="589">
        <f>J188+K188+L188</f>
        <v>36</v>
      </c>
      <c r="J188" s="106">
        <v>18</v>
      </c>
      <c r="K188" s="106">
        <v>18</v>
      </c>
      <c r="L188" s="589"/>
      <c r="M188" s="606">
        <f>H188-I188</f>
        <v>24</v>
      </c>
      <c r="N188" s="607"/>
      <c r="O188" s="190"/>
      <c r="P188" s="190"/>
      <c r="Q188" s="607"/>
      <c r="R188" s="190"/>
      <c r="S188" s="190">
        <v>4</v>
      </c>
      <c r="T188" s="607"/>
      <c r="U188" s="190"/>
      <c r="V188" s="190"/>
      <c r="W188" s="607"/>
      <c r="X188" s="190"/>
      <c r="Y188" s="591"/>
      <c r="Z188" s="377"/>
      <c r="AA188" s="377"/>
      <c r="AB188" s="377"/>
      <c r="AC188" s="377"/>
      <c r="AD188" s="377"/>
      <c r="AE188" s="377"/>
      <c r="AF188" s="377"/>
      <c r="AG188" s="377"/>
      <c r="AH188" s="377"/>
      <c r="AI188" s="377"/>
      <c r="AJ188" s="377"/>
      <c r="AK188" s="377"/>
    </row>
    <row r="189" spans="1:25" ht="39.75" customHeight="1" thickBot="1">
      <c r="A189" s="989" t="s">
        <v>278</v>
      </c>
      <c r="B189" s="990" t="s">
        <v>423</v>
      </c>
      <c r="C189" s="402"/>
      <c r="D189" s="195">
        <v>9</v>
      </c>
      <c r="E189" s="194"/>
      <c r="F189" s="194"/>
      <c r="G189" s="600">
        <v>3</v>
      </c>
      <c r="H189" s="198">
        <f t="shared" si="38"/>
        <v>90</v>
      </c>
      <c r="I189" s="198">
        <f>J189+K189+L189</f>
        <v>36</v>
      </c>
      <c r="J189" s="106">
        <v>18</v>
      </c>
      <c r="K189" s="106">
        <v>18</v>
      </c>
      <c r="L189" s="198"/>
      <c r="M189" s="601">
        <f>H189-I189</f>
        <v>54</v>
      </c>
      <c r="N189" s="265"/>
      <c r="O189" s="191"/>
      <c r="P189" s="191"/>
      <c r="Q189" s="265"/>
      <c r="R189" s="191"/>
      <c r="S189" s="191"/>
      <c r="T189" s="607"/>
      <c r="U189" s="190"/>
      <c r="V189" s="190">
        <v>4</v>
      </c>
      <c r="W189" s="607"/>
      <c r="X189" s="190"/>
      <c r="Y189" s="591"/>
    </row>
    <row r="190" spans="1:37" s="10" customFormat="1" ht="32.25" thickBot="1">
      <c r="A190" s="467" t="s">
        <v>279</v>
      </c>
      <c r="B190" s="208" t="s">
        <v>421</v>
      </c>
      <c r="C190" s="215"/>
      <c r="D190" s="210">
        <v>7</v>
      </c>
      <c r="E190" s="215"/>
      <c r="F190" s="765"/>
      <c r="G190" s="781">
        <v>3</v>
      </c>
      <c r="H190" s="766">
        <f t="shared" si="38"/>
        <v>90</v>
      </c>
      <c r="I190" s="216">
        <f aca="true" t="shared" si="39" ref="I190:I199">J190+K190+L190</f>
        <v>30</v>
      </c>
      <c r="J190" s="216">
        <v>15</v>
      </c>
      <c r="K190" s="216">
        <v>15</v>
      </c>
      <c r="L190" s="216"/>
      <c r="M190" s="782">
        <f aca="true" t="shared" si="40" ref="M190:M199">H190-I190</f>
        <v>60</v>
      </c>
      <c r="N190" s="783"/>
      <c r="O190" s="784"/>
      <c r="P190" s="785"/>
      <c r="Q190" s="786"/>
      <c r="R190" s="784"/>
      <c r="S190" s="787"/>
      <c r="T190" s="783">
        <v>2</v>
      </c>
      <c r="U190" s="784"/>
      <c r="V190" s="785"/>
      <c r="W190" s="786"/>
      <c r="X190" s="784"/>
      <c r="Y190" s="785"/>
      <c r="Z190" s="377"/>
      <c r="AA190" s="377"/>
      <c r="AB190" s="377"/>
      <c r="AC190" s="377"/>
      <c r="AD190" s="377"/>
      <c r="AE190" s="377"/>
      <c r="AF190" s="377"/>
      <c r="AG190" s="377"/>
      <c r="AH190" s="377"/>
      <c r="AI190" s="377"/>
      <c r="AJ190" s="377"/>
      <c r="AK190" s="377"/>
    </row>
    <row r="191" spans="1:37" s="10" customFormat="1" ht="47.25" customHeight="1" thickBot="1">
      <c r="A191" s="467" t="s">
        <v>280</v>
      </c>
      <c r="B191" s="207" t="s">
        <v>422</v>
      </c>
      <c r="C191" s="194"/>
      <c r="D191" s="195">
        <v>7</v>
      </c>
      <c r="E191" s="194"/>
      <c r="F191" s="764"/>
      <c r="G191" s="464">
        <v>3</v>
      </c>
      <c r="H191" s="766">
        <f t="shared" si="38"/>
        <v>90</v>
      </c>
      <c r="I191" s="198">
        <f t="shared" si="39"/>
        <v>30</v>
      </c>
      <c r="J191" s="198">
        <v>15</v>
      </c>
      <c r="K191" s="198">
        <v>15</v>
      </c>
      <c r="L191" s="198"/>
      <c r="M191" s="788">
        <f t="shared" si="40"/>
        <v>60</v>
      </c>
      <c r="N191" s="789"/>
      <c r="O191" s="191"/>
      <c r="P191" s="790"/>
      <c r="Q191" s="791"/>
      <c r="R191" s="191"/>
      <c r="S191" s="767"/>
      <c r="T191" s="792">
        <v>2</v>
      </c>
      <c r="U191" s="191"/>
      <c r="V191" s="790"/>
      <c r="W191" s="791"/>
      <c r="X191" s="191"/>
      <c r="Y191" s="790"/>
      <c r="Z191" s="383"/>
      <c r="AA191" s="377"/>
      <c r="AB191" s="377"/>
      <c r="AC191" s="377"/>
      <c r="AD191" s="377"/>
      <c r="AE191" s="377"/>
      <c r="AF191" s="377"/>
      <c r="AG191" s="377"/>
      <c r="AH191" s="377"/>
      <c r="AI191" s="377"/>
      <c r="AJ191" s="377"/>
      <c r="AK191" s="377"/>
    </row>
    <row r="192" spans="1:37" s="10" customFormat="1" ht="47.25" customHeight="1" thickBot="1">
      <c r="A192" s="892" t="s">
        <v>403</v>
      </c>
      <c r="B192" s="987" t="s">
        <v>404</v>
      </c>
      <c r="C192" s="769"/>
      <c r="D192" s="628" t="s">
        <v>54</v>
      </c>
      <c r="E192" s="628"/>
      <c r="F192" s="846"/>
      <c r="G192" s="894">
        <v>3</v>
      </c>
      <c r="H192" s="848">
        <v>90</v>
      </c>
      <c r="I192" s="632">
        <f>J192+K192+L192</f>
        <v>30</v>
      </c>
      <c r="J192" s="633">
        <v>15</v>
      </c>
      <c r="K192" s="633">
        <v>15</v>
      </c>
      <c r="L192" s="633"/>
      <c r="M192" s="849">
        <f>H192-I192</f>
        <v>60</v>
      </c>
      <c r="N192" s="847"/>
      <c r="O192" s="850"/>
      <c r="P192" s="636"/>
      <c r="Q192" s="890"/>
      <c r="R192" s="850"/>
      <c r="S192" s="636"/>
      <c r="T192" s="895">
        <v>2</v>
      </c>
      <c r="U192" s="850"/>
      <c r="V192" s="636"/>
      <c r="W192" s="896"/>
      <c r="X192" s="897"/>
      <c r="Y192" s="183"/>
      <c r="Z192" s="383"/>
      <c r="AA192" s="377"/>
      <c r="AB192" s="377"/>
      <c r="AC192" s="377"/>
      <c r="AD192" s="377"/>
      <c r="AE192" s="377"/>
      <c r="AF192" s="377"/>
      <c r="AG192" s="377"/>
      <c r="AH192" s="377"/>
      <c r="AI192" s="377"/>
      <c r="AJ192" s="377"/>
      <c r="AK192" s="377"/>
    </row>
    <row r="193" spans="1:37" s="10" customFormat="1" ht="32.25" customHeight="1" thickBot="1">
      <c r="A193" s="467" t="s">
        <v>281</v>
      </c>
      <c r="B193" s="608" t="s">
        <v>425</v>
      </c>
      <c r="C193" s="210">
        <v>8</v>
      </c>
      <c r="D193" s="210"/>
      <c r="E193" s="215"/>
      <c r="F193" s="765"/>
      <c r="G193" s="781">
        <v>3</v>
      </c>
      <c r="H193" s="766">
        <f t="shared" si="38"/>
        <v>90</v>
      </c>
      <c r="I193" s="216">
        <f t="shared" si="39"/>
        <v>45</v>
      </c>
      <c r="J193" s="216">
        <v>27</v>
      </c>
      <c r="K193" s="216">
        <v>18</v>
      </c>
      <c r="L193" s="793"/>
      <c r="M193" s="782">
        <f t="shared" si="40"/>
        <v>45</v>
      </c>
      <c r="N193" s="794"/>
      <c r="O193" s="213"/>
      <c r="P193" s="235"/>
      <c r="Q193" s="795"/>
      <c r="R193" s="213"/>
      <c r="S193" s="768"/>
      <c r="T193" s="796"/>
      <c r="U193" s="213">
        <v>5</v>
      </c>
      <c r="V193" s="235"/>
      <c r="W193" s="795"/>
      <c r="X193" s="213"/>
      <c r="Y193" s="235"/>
      <c r="Z193" s="383"/>
      <c r="AA193" s="377"/>
      <c r="AB193" s="377"/>
      <c r="AC193" s="377"/>
      <c r="AD193" s="377"/>
      <c r="AE193" s="377"/>
      <c r="AF193" s="377"/>
      <c r="AG193" s="377"/>
      <c r="AH193" s="377"/>
      <c r="AI193" s="377"/>
      <c r="AJ193" s="377"/>
      <c r="AK193" s="377"/>
    </row>
    <row r="194" spans="1:37" s="10" customFormat="1" ht="54" customHeight="1" thickBot="1">
      <c r="A194" s="898" t="s">
        <v>426</v>
      </c>
      <c r="B194" s="988" t="s">
        <v>405</v>
      </c>
      <c r="C194" s="900">
        <v>8</v>
      </c>
      <c r="D194" s="590"/>
      <c r="E194" s="866"/>
      <c r="F194" s="867"/>
      <c r="G194" s="901">
        <v>3</v>
      </c>
      <c r="H194" s="902">
        <f>G194*30</f>
        <v>90</v>
      </c>
      <c r="I194" s="869">
        <f>J194+K194+L194</f>
        <v>45</v>
      </c>
      <c r="J194" s="869">
        <v>27</v>
      </c>
      <c r="K194" s="869">
        <v>18</v>
      </c>
      <c r="L194" s="903"/>
      <c r="M194" s="904">
        <f>H194-I194</f>
        <v>45</v>
      </c>
      <c r="N194" s="905"/>
      <c r="O194" s="906"/>
      <c r="P194" s="874"/>
      <c r="Q194" s="907"/>
      <c r="R194" s="906"/>
      <c r="S194" s="874"/>
      <c r="T194" s="860"/>
      <c r="U194" s="906">
        <v>5</v>
      </c>
      <c r="V194" s="874"/>
      <c r="W194" s="907"/>
      <c r="X194" s="906"/>
      <c r="Y194" s="872"/>
      <c r="Z194" s="383"/>
      <c r="AA194" s="377"/>
      <c r="AB194" s="377"/>
      <c r="AC194" s="377"/>
      <c r="AD194" s="377"/>
      <c r="AE194" s="377"/>
      <c r="AF194" s="377"/>
      <c r="AG194" s="377"/>
      <c r="AH194" s="377"/>
      <c r="AI194" s="377"/>
      <c r="AJ194" s="377"/>
      <c r="AK194" s="377"/>
    </row>
    <row r="195" spans="1:37" s="10" customFormat="1" ht="51.75" customHeight="1" thickBot="1">
      <c r="A195" s="467" t="s">
        <v>282</v>
      </c>
      <c r="B195" s="209" t="s">
        <v>427</v>
      </c>
      <c r="C195" s="215"/>
      <c r="D195" s="210">
        <v>9</v>
      </c>
      <c r="E195" s="215"/>
      <c r="F195" s="765"/>
      <c r="G195" s="781">
        <v>3</v>
      </c>
      <c r="H195" s="766">
        <f t="shared" si="38"/>
        <v>90</v>
      </c>
      <c r="I195" s="216">
        <f t="shared" si="39"/>
        <v>40</v>
      </c>
      <c r="J195" s="198">
        <v>20</v>
      </c>
      <c r="K195" s="198">
        <v>20</v>
      </c>
      <c r="L195" s="216"/>
      <c r="M195" s="782">
        <f t="shared" si="40"/>
        <v>50</v>
      </c>
      <c r="N195" s="794"/>
      <c r="O195" s="213"/>
      <c r="P195" s="235"/>
      <c r="Q195" s="795"/>
      <c r="R195" s="213"/>
      <c r="S195" s="768"/>
      <c r="T195" s="796"/>
      <c r="U195" s="213"/>
      <c r="V195" s="235">
        <v>4</v>
      </c>
      <c r="W195" s="795"/>
      <c r="X195" s="213"/>
      <c r="Y195" s="235"/>
      <c r="Z195" s="383"/>
      <c r="AA195" s="377"/>
      <c r="AB195" s="377"/>
      <c r="AC195" s="377"/>
      <c r="AD195" s="377"/>
      <c r="AE195" s="377"/>
      <c r="AF195" s="377"/>
      <c r="AG195" s="377"/>
      <c r="AH195" s="377"/>
      <c r="AI195" s="377"/>
      <c r="AJ195" s="377"/>
      <c r="AK195" s="377"/>
    </row>
    <row r="196" spans="1:37" s="10" customFormat="1" ht="46.5" customHeight="1">
      <c r="A196" s="467" t="s">
        <v>339</v>
      </c>
      <c r="B196" s="207" t="s">
        <v>428</v>
      </c>
      <c r="C196" s="194"/>
      <c r="D196" s="195">
        <v>9</v>
      </c>
      <c r="E196" s="194"/>
      <c r="F196" s="764"/>
      <c r="G196" s="464">
        <v>3</v>
      </c>
      <c r="H196" s="766">
        <f t="shared" si="38"/>
        <v>90</v>
      </c>
      <c r="I196" s="198">
        <f t="shared" si="39"/>
        <v>40</v>
      </c>
      <c r="J196" s="198">
        <v>20</v>
      </c>
      <c r="K196" s="198">
        <v>20</v>
      </c>
      <c r="L196" s="198"/>
      <c r="M196" s="788">
        <f t="shared" si="40"/>
        <v>50</v>
      </c>
      <c r="N196" s="789"/>
      <c r="O196" s="191"/>
      <c r="P196" s="790"/>
      <c r="Q196" s="791"/>
      <c r="R196" s="191"/>
      <c r="S196" s="767"/>
      <c r="T196" s="792"/>
      <c r="U196" s="191"/>
      <c r="V196" s="790">
        <v>4</v>
      </c>
      <c r="W196" s="791"/>
      <c r="X196" s="191"/>
      <c r="Y196" s="790"/>
      <c r="Z196" s="383"/>
      <c r="AA196" s="377"/>
      <c r="AB196" s="377"/>
      <c r="AC196" s="377"/>
      <c r="AD196" s="377"/>
      <c r="AE196" s="377"/>
      <c r="AF196" s="377"/>
      <c r="AG196" s="377"/>
      <c r="AH196" s="377"/>
      <c r="AI196" s="377"/>
      <c r="AJ196" s="377"/>
      <c r="AK196" s="377"/>
    </row>
    <row r="197" spans="1:37" s="10" customFormat="1" ht="48" customHeight="1" thickBot="1">
      <c r="A197" s="876" t="s">
        <v>429</v>
      </c>
      <c r="B197" s="179" t="s">
        <v>432</v>
      </c>
      <c r="C197" s="194"/>
      <c r="D197" s="195">
        <v>9</v>
      </c>
      <c r="E197" s="194"/>
      <c r="F197" s="194"/>
      <c r="G197" s="909">
        <v>3</v>
      </c>
      <c r="H197" s="198">
        <f>G197*30</f>
        <v>90</v>
      </c>
      <c r="I197" s="198">
        <f>J197+K197+L197</f>
        <v>36</v>
      </c>
      <c r="J197" s="198">
        <v>18</v>
      </c>
      <c r="K197" s="198">
        <v>18</v>
      </c>
      <c r="L197" s="198"/>
      <c r="M197" s="601">
        <f>H197-I197</f>
        <v>54</v>
      </c>
      <c r="N197" s="877"/>
      <c r="O197" s="191"/>
      <c r="P197" s="191"/>
      <c r="Q197" s="265"/>
      <c r="R197" s="191"/>
      <c r="S197" s="191"/>
      <c r="T197" s="265"/>
      <c r="U197" s="191"/>
      <c r="V197" s="191">
        <v>4</v>
      </c>
      <c r="W197" s="265"/>
      <c r="X197" s="191"/>
      <c r="Y197" s="191"/>
      <c r="Z197" s="383"/>
      <c r="AA197" s="377"/>
      <c r="AB197" s="377"/>
      <c r="AC197" s="377"/>
      <c r="AD197" s="377"/>
      <c r="AE197" s="377"/>
      <c r="AF197" s="377"/>
      <c r="AG197" s="377"/>
      <c r="AH197" s="377"/>
      <c r="AI197" s="377"/>
      <c r="AJ197" s="377"/>
      <c r="AK197" s="377"/>
    </row>
    <row r="198" spans="1:37" s="29" customFormat="1" ht="32.25" thickBot="1">
      <c r="A198" s="467" t="s">
        <v>283</v>
      </c>
      <c r="B198" s="209" t="s">
        <v>430</v>
      </c>
      <c r="C198" s="215"/>
      <c r="D198" s="210">
        <v>10</v>
      </c>
      <c r="E198" s="215"/>
      <c r="F198" s="765"/>
      <c r="G198" s="781">
        <v>3</v>
      </c>
      <c r="H198" s="766">
        <f t="shared" si="38"/>
        <v>90</v>
      </c>
      <c r="I198" s="216">
        <f t="shared" si="39"/>
        <v>30</v>
      </c>
      <c r="J198" s="216">
        <v>15</v>
      </c>
      <c r="K198" s="216"/>
      <c r="L198" s="216">
        <v>15</v>
      </c>
      <c r="M198" s="782">
        <f t="shared" si="40"/>
        <v>60</v>
      </c>
      <c r="N198" s="794"/>
      <c r="O198" s="213"/>
      <c r="P198" s="235"/>
      <c r="Q198" s="795"/>
      <c r="R198" s="213"/>
      <c r="S198" s="768"/>
      <c r="T198" s="796"/>
      <c r="U198" s="213"/>
      <c r="V198" s="235"/>
      <c r="W198" s="795">
        <v>2</v>
      </c>
      <c r="X198" s="213"/>
      <c r="Y198" s="235"/>
      <c r="Z198" s="383"/>
      <c r="AA198" s="377"/>
      <c r="AB198" s="377"/>
      <c r="AC198" s="377"/>
      <c r="AD198" s="377"/>
      <c r="AE198" s="377"/>
      <c r="AF198" s="377"/>
      <c r="AG198" s="377"/>
      <c r="AH198" s="377"/>
      <c r="AI198" s="377"/>
      <c r="AJ198" s="377"/>
      <c r="AK198" s="377"/>
    </row>
    <row r="199" spans="1:37" s="29" customFormat="1" ht="47.25">
      <c r="A199" s="467" t="s">
        <v>360</v>
      </c>
      <c r="B199" s="168" t="s">
        <v>431</v>
      </c>
      <c r="C199" s="194"/>
      <c r="D199" s="195">
        <v>10</v>
      </c>
      <c r="E199" s="194"/>
      <c r="F199" s="764"/>
      <c r="G199" s="464">
        <v>3</v>
      </c>
      <c r="H199" s="766">
        <f t="shared" si="38"/>
        <v>90</v>
      </c>
      <c r="I199" s="198">
        <f t="shared" si="39"/>
        <v>30</v>
      </c>
      <c r="J199" s="198">
        <v>15</v>
      </c>
      <c r="K199" s="198"/>
      <c r="L199" s="198">
        <v>15</v>
      </c>
      <c r="M199" s="788">
        <f t="shared" si="40"/>
        <v>60</v>
      </c>
      <c r="N199" s="789"/>
      <c r="O199" s="191"/>
      <c r="P199" s="790"/>
      <c r="Q199" s="791"/>
      <c r="R199" s="191"/>
      <c r="S199" s="767"/>
      <c r="T199" s="792"/>
      <c r="U199" s="191"/>
      <c r="V199" s="790"/>
      <c r="W199" s="791">
        <v>2</v>
      </c>
      <c r="X199" s="191"/>
      <c r="Y199" s="790"/>
      <c r="Z199" s="383"/>
      <c r="AA199" s="377"/>
      <c r="AB199" s="377"/>
      <c r="AC199" s="377"/>
      <c r="AD199" s="377"/>
      <c r="AE199" s="377"/>
      <c r="AF199" s="377"/>
      <c r="AG199" s="377"/>
      <c r="AH199" s="377"/>
      <c r="AI199" s="377"/>
      <c r="AJ199" s="377"/>
      <c r="AK199" s="377"/>
    </row>
    <row r="200" spans="1:37" s="313" customFormat="1" ht="30.75" customHeight="1" thickBot="1">
      <c r="A200" s="3228" t="s">
        <v>76</v>
      </c>
      <c r="B200" s="3229"/>
      <c r="C200" s="3229"/>
      <c r="D200" s="3229"/>
      <c r="E200" s="3229"/>
      <c r="F200" s="3229"/>
      <c r="G200" s="577">
        <f>G180+G187+G133</f>
        <v>49</v>
      </c>
      <c r="H200" s="577">
        <f>H180+H187+H133</f>
        <v>1470</v>
      </c>
      <c r="I200" s="577">
        <f aca="true" t="shared" si="41" ref="I200:Y200">I180+I187+I133</f>
        <v>655</v>
      </c>
      <c r="J200" s="577">
        <f t="shared" si="41"/>
        <v>364</v>
      </c>
      <c r="K200" s="577">
        <f t="shared" si="41"/>
        <v>167</v>
      </c>
      <c r="L200" s="577">
        <f t="shared" si="41"/>
        <v>124</v>
      </c>
      <c r="M200" s="577">
        <f t="shared" si="41"/>
        <v>815</v>
      </c>
      <c r="N200" s="577">
        <f t="shared" si="41"/>
        <v>3</v>
      </c>
      <c r="O200" s="577">
        <f t="shared" si="41"/>
        <v>0</v>
      </c>
      <c r="P200" s="577">
        <f t="shared" si="41"/>
        <v>0</v>
      </c>
      <c r="Q200" s="577">
        <f t="shared" si="41"/>
        <v>9</v>
      </c>
      <c r="R200" s="577">
        <f t="shared" si="41"/>
        <v>6</v>
      </c>
      <c r="S200" s="577">
        <f t="shared" si="41"/>
        <v>13</v>
      </c>
      <c r="T200" s="577">
        <f>T180+T187+T133</f>
        <v>9</v>
      </c>
      <c r="U200" s="577">
        <f t="shared" si="41"/>
        <v>7</v>
      </c>
      <c r="V200" s="577">
        <f t="shared" si="41"/>
        <v>10</v>
      </c>
      <c r="W200" s="577">
        <f t="shared" si="41"/>
        <v>4</v>
      </c>
      <c r="X200" s="577">
        <f t="shared" si="41"/>
        <v>0</v>
      </c>
      <c r="Y200" s="577">
        <f t="shared" si="41"/>
        <v>0</v>
      </c>
      <c r="Z200" s="391"/>
      <c r="AA200" s="391"/>
      <c r="AB200" s="391"/>
      <c r="AC200" s="391"/>
      <c r="AD200" s="391"/>
      <c r="AE200" s="391"/>
      <c r="AF200" s="391"/>
      <c r="AG200" s="391"/>
      <c r="AH200" s="391"/>
      <c r="AI200" s="391"/>
      <c r="AJ200" s="391"/>
      <c r="AK200" s="391"/>
    </row>
    <row r="201" spans="1:37" s="313" customFormat="1" ht="19.5" customHeight="1" thickBot="1">
      <c r="A201" s="3230" t="s">
        <v>386</v>
      </c>
      <c r="B201" s="3231"/>
      <c r="C201" s="3231"/>
      <c r="D201" s="3231"/>
      <c r="E201" s="3231"/>
      <c r="F201" s="3231"/>
      <c r="G201" s="3231"/>
      <c r="H201" s="3231"/>
      <c r="I201" s="3231"/>
      <c r="J201" s="3231"/>
      <c r="K201" s="3231"/>
      <c r="L201" s="3231"/>
      <c r="M201" s="3231"/>
      <c r="N201" s="3231"/>
      <c r="O201" s="3231"/>
      <c r="P201" s="3231"/>
      <c r="Q201" s="3231"/>
      <c r="R201" s="3231"/>
      <c r="S201" s="3231"/>
      <c r="T201" s="3231"/>
      <c r="U201" s="3231"/>
      <c r="V201" s="3231"/>
      <c r="W201" s="3231"/>
      <c r="X201" s="3231"/>
      <c r="Y201" s="3231"/>
      <c r="Z201" s="391"/>
      <c r="AA201" s="391"/>
      <c r="AB201" s="391"/>
      <c r="AC201" s="391"/>
      <c r="AD201" s="391"/>
      <c r="AE201" s="391"/>
      <c r="AF201" s="391"/>
      <c r="AG201" s="391"/>
      <c r="AH201" s="391"/>
      <c r="AI201" s="391"/>
      <c r="AJ201" s="391"/>
      <c r="AK201" s="391"/>
    </row>
    <row r="202" spans="1:37" s="313" customFormat="1" ht="24" customHeight="1" thickBot="1">
      <c r="A202" s="44">
        <v>1</v>
      </c>
      <c r="B202" s="149" t="s">
        <v>103</v>
      </c>
      <c r="C202" s="150"/>
      <c r="D202" s="124" t="s">
        <v>50</v>
      </c>
      <c r="E202" s="124"/>
      <c r="F202" s="139"/>
      <c r="G202" s="456">
        <v>2</v>
      </c>
      <c r="H202" s="151">
        <f aca="true" t="shared" si="42" ref="H202:H207">G202*30</f>
        <v>60</v>
      </c>
      <c r="I202" s="49">
        <v>40</v>
      </c>
      <c r="J202" s="125"/>
      <c r="K202" s="123"/>
      <c r="L202" s="123">
        <v>40</v>
      </c>
      <c r="M202" s="578">
        <f>H202-I202</f>
        <v>20</v>
      </c>
      <c r="N202" s="273"/>
      <c r="O202" s="158"/>
      <c r="P202" s="158"/>
      <c r="Q202" s="282"/>
      <c r="R202" s="158"/>
      <c r="S202" s="158"/>
      <c r="T202" s="282"/>
      <c r="U202" s="158"/>
      <c r="V202" s="158"/>
      <c r="W202" s="282"/>
      <c r="X202" s="158"/>
      <c r="Y202" s="87"/>
      <c r="Z202" s="391"/>
      <c r="AA202" s="387">
        <v>1</v>
      </c>
      <c r="AB202" s="391"/>
      <c r="AC202" s="391"/>
      <c r="AD202" s="391"/>
      <c r="AE202" s="391"/>
      <c r="AF202" s="391"/>
      <c r="AG202" s="391"/>
      <c r="AH202" s="391"/>
      <c r="AI202" s="391"/>
      <c r="AJ202" s="391"/>
      <c r="AK202" s="391"/>
    </row>
    <row r="203" spans="1:37" s="313" customFormat="1" ht="21.75" customHeight="1" thickBot="1">
      <c r="A203" s="13">
        <v>2</v>
      </c>
      <c r="B203" s="66" t="s">
        <v>104</v>
      </c>
      <c r="C203" s="67"/>
      <c r="D203" s="25" t="s">
        <v>51</v>
      </c>
      <c r="E203" s="25"/>
      <c r="F203" s="61"/>
      <c r="G203" s="336">
        <v>2</v>
      </c>
      <c r="H203" s="151">
        <f t="shared" si="42"/>
        <v>60</v>
      </c>
      <c r="I203" s="16">
        <v>40</v>
      </c>
      <c r="J203" s="27"/>
      <c r="K203" s="26"/>
      <c r="L203" s="26">
        <v>40</v>
      </c>
      <c r="M203" s="578">
        <f>H203-I203</f>
        <v>20</v>
      </c>
      <c r="N203" s="273"/>
      <c r="O203" s="158"/>
      <c r="P203" s="158"/>
      <c r="Q203" s="282"/>
      <c r="R203" s="158"/>
      <c r="S203" s="158"/>
      <c r="T203" s="282"/>
      <c r="U203" s="158"/>
      <c r="V203" s="158"/>
      <c r="W203" s="282"/>
      <c r="X203" s="158"/>
      <c r="Y203" s="87"/>
      <c r="Z203" s="391"/>
      <c r="AA203" s="387">
        <v>2</v>
      </c>
      <c r="AB203" s="391"/>
      <c r="AC203" s="391"/>
      <c r="AD203" s="391"/>
      <c r="AE203" s="391"/>
      <c r="AF203" s="391"/>
      <c r="AG203" s="391"/>
      <c r="AH203" s="391"/>
      <c r="AI203" s="391"/>
      <c r="AJ203" s="391"/>
      <c r="AK203" s="391"/>
    </row>
    <row r="204" spans="1:37" s="313" customFormat="1" ht="38.25" customHeight="1" thickBot="1">
      <c r="A204" s="13">
        <v>3</v>
      </c>
      <c r="B204" s="66" t="s">
        <v>57</v>
      </c>
      <c r="C204" s="67"/>
      <c r="D204" s="25" t="s">
        <v>53</v>
      </c>
      <c r="E204" s="25"/>
      <c r="F204" s="61"/>
      <c r="G204" s="336">
        <v>1.5</v>
      </c>
      <c r="H204" s="151">
        <f t="shared" si="42"/>
        <v>45</v>
      </c>
      <c r="I204" s="16">
        <v>30</v>
      </c>
      <c r="J204" s="27"/>
      <c r="K204" s="26"/>
      <c r="L204" s="26">
        <v>30</v>
      </c>
      <c r="M204" s="578">
        <f>H204-I204</f>
        <v>15</v>
      </c>
      <c r="N204" s="273"/>
      <c r="O204" s="158"/>
      <c r="P204" s="158"/>
      <c r="Q204" s="282"/>
      <c r="R204" s="158"/>
      <c r="S204" s="158"/>
      <c r="T204" s="282"/>
      <c r="U204" s="158"/>
      <c r="V204" s="158"/>
      <c r="W204" s="282"/>
      <c r="X204" s="158"/>
      <c r="Y204" s="87"/>
      <c r="Z204" s="391"/>
      <c r="AA204" s="387">
        <v>3</v>
      </c>
      <c r="AB204" s="391"/>
      <c r="AC204" s="391"/>
      <c r="AD204" s="391"/>
      <c r="AE204" s="391"/>
      <c r="AF204" s="391"/>
      <c r="AG204" s="391"/>
      <c r="AH204" s="391"/>
      <c r="AI204" s="391"/>
      <c r="AJ204" s="391"/>
      <c r="AK204" s="391"/>
    </row>
    <row r="205" spans="1:37" s="313" customFormat="1" ht="33" customHeight="1" thickBot="1">
      <c r="A205" s="50"/>
      <c r="B205" s="66" t="s">
        <v>57</v>
      </c>
      <c r="C205" s="71"/>
      <c r="D205" s="72" t="s">
        <v>62</v>
      </c>
      <c r="E205" s="72"/>
      <c r="F205" s="88"/>
      <c r="G205" s="457">
        <v>1.5</v>
      </c>
      <c r="H205" s="151">
        <f t="shared" si="42"/>
        <v>45</v>
      </c>
      <c r="I205" s="51">
        <v>30</v>
      </c>
      <c r="J205" s="73"/>
      <c r="K205" s="74"/>
      <c r="L205" s="74">
        <v>30</v>
      </c>
      <c r="M205" s="578">
        <f>H205-I205</f>
        <v>15</v>
      </c>
      <c r="N205" s="273"/>
      <c r="O205" s="158"/>
      <c r="P205" s="158"/>
      <c r="Q205" s="282"/>
      <c r="R205" s="158"/>
      <c r="S205" s="158"/>
      <c r="T205" s="282"/>
      <c r="U205" s="158"/>
      <c r="V205" s="158"/>
      <c r="W205" s="282"/>
      <c r="X205" s="158"/>
      <c r="Y205" s="87"/>
      <c r="Z205" s="391"/>
      <c r="AA205" s="387">
        <v>4</v>
      </c>
      <c r="AB205" s="391"/>
      <c r="AC205" s="391"/>
      <c r="AD205" s="391"/>
      <c r="AE205" s="391"/>
      <c r="AF205" s="391"/>
      <c r="AG205" s="391"/>
      <c r="AH205" s="391"/>
      <c r="AI205" s="391"/>
      <c r="AJ205" s="391"/>
      <c r="AK205" s="391"/>
    </row>
    <row r="206" spans="1:37" s="313" customFormat="1" ht="19.5" customHeight="1" thickBot="1">
      <c r="A206" s="50">
        <v>4</v>
      </c>
      <c r="B206" s="66" t="s">
        <v>26</v>
      </c>
      <c r="C206" s="71"/>
      <c r="D206" s="72" t="s">
        <v>293</v>
      </c>
      <c r="E206" s="72"/>
      <c r="F206" s="88"/>
      <c r="G206" s="457">
        <v>3.5</v>
      </c>
      <c r="H206" s="151">
        <f t="shared" si="42"/>
        <v>105</v>
      </c>
      <c r="I206" s="51">
        <v>80</v>
      </c>
      <c r="J206" s="73"/>
      <c r="K206" s="74"/>
      <c r="L206" s="74">
        <v>80</v>
      </c>
      <c r="M206" s="578">
        <f>H206-I206</f>
        <v>25</v>
      </c>
      <c r="N206" s="273"/>
      <c r="O206" s="158"/>
      <c r="P206" s="158"/>
      <c r="Q206" s="282"/>
      <c r="R206" s="158"/>
      <c r="S206" s="158"/>
      <c r="T206" s="282"/>
      <c r="U206" s="158"/>
      <c r="V206" s="158"/>
      <c r="W206" s="282"/>
      <c r="X206" s="158"/>
      <c r="Y206" s="87"/>
      <c r="Z206" s="391"/>
      <c r="AA206" s="387">
        <v>4</v>
      </c>
      <c r="AB206" s="391"/>
      <c r="AC206" s="391"/>
      <c r="AD206" s="391"/>
      <c r="AE206" s="391"/>
      <c r="AF206" s="391"/>
      <c r="AG206" s="391"/>
      <c r="AH206" s="391"/>
      <c r="AI206" s="391"/>
      <c r="AJ206" s="391"/>
      <c r="AK206" s="391"/>
    </row>
    <row r="207" spans="1:37" s="313" customFormat="1" ht="19.5" customHeight="1" thickBot="1">
      <c r="A207" s="50">
        <v>5</v>
      </c>
      <c r="B207" s="141" t="s">
        <v>21</v>
      </c>
      <c r="C207" s="71"/>
      <c r="D207" s="72" t="s">
        <v>55</v>
      </c>
      <c r="E207" s="72"/>
      <c r="F207" s="88"/>
      <c r="G207" s="457">
        <v>7</v>
      </c>
      <c r="H207" s="151">
        <f t="shared" si="42"/>
        <v>210</v>
      </c>
      <c r="I207" s="51"/>
      <c r="J207" s="73"/>
      <c r="K207" s="74"/>
      <c r="L207" s="74"/>
      <c r="M207" s="54"/>
      <c r="N207" s="273"/>
      <c r="O207" s="158"/>
      <c r="P207" s="158"/>
      <c r="Q207" s="282"/>
      <c r="R207" s="158"/>
      <c r="S207" s="158"/>
      <c r="T207" s="282"/>
      <c r="U207" s="158"/>
      <c r="V207" s="158"/>
      <c r="W207" s="282"/>
      <c r="X207" s="158"/>
      <c r="Y207" s="87"/>
      <c r="Z207" s="391"/>
      <c r="AA207" s="387">
        <v>4</v>
      </c>
      <c r="AB207" s="391"/>
      <c r="AC207" s="391"/>
      <c r="AD207" s="391"/>
      <c r="AE207" s="391"/>
      <c r="AF207" s="391"/>
      <c r="AG207" s="391"/>
      <c r="AH207" s="391"/>
      <c r="AI207" s="391"/>
      <c r="AJ207" s="391"/>
      <c r="AK207" s="391"/>
    </row>
    <row r="208" spans="1:37" s="313" customFormat="1" ht="19.5" customHeight="1" thickBot="1">
      <c r="A208" s="3232" t="s">
        <v>48</v>
      </c>
      <c r="B208" s="3233"/>
      <c r="C208" s="3233"/>
      <c r="D208" s="3233"/>
      <c r="E208" s="3233"/>
      <c r="F208" s="3234"/>
      <c r="G208" s="315">
        <f aca="true" t="shared" si="43" ref="G208:M208">SUM(G202:G207)</f>
        <v>17.5</v>
      </c>
      <c r="H208" s="328">
        <f t="shared" si="43"/>
        <v>525</v>
      </c>
      <c r="I208" s="328">
        <f t="shared" si="43"/>
        <v>220</v>
      </c>
      <c r="J208" s="328">
        <f t="shared" si="43"/>
        <v>0</v>
      </c>
      <c r="K208" s="328">
        <f t="shared" si="43"/>
        <v>0</v>
      </c>
      <c r="L208" s="328">
        <f t="shared" si="43"/>
        <v>220</v>
      </c>
      <c r="M208" s="328">
        <f t="shared" si="43"/>
        <v>95</v>
      </c>
      <c r="N208" s="323">
        <f aca="true" t="shared" si="44" ref="N208:Y208">SUM(N202:N207)</f>
        <v>0</v>
      </c>
      <c r="O208" s="323">
        <f t="shared" si="44"/>
        <v>0</v>
      </c>
      <c r="P208" s="323">
        <f t="shared" si="44"/>
        <v>0</v>
      </c>
      <c r="Q208" s="323">
        <f t="shared" si="44"/>
        <v>0</v>
      </c>
      <c r="R208" s="323">
        <f t="shared" si="44"/>
        <v>0</v>
      </c>
      <c r="S208" s="323">
        <f t="shared" si="44"/>
        <v>0</v>
      </c>
      <c r="T208" s="323">
        <f t="shared" si="44"/>
        <v>0</v>
      </c>
      <c r="U208" s="323">
        <f t="shared" si="44"/>
        <v>0</v>
      </c>
      <c r="V208" s="323">
        <f t="shared" si="44"/>
        <v>0</v>
      </c>
      <c r="W208" s="323">
        <f t="shared" si="44"/>
        <v>0</v>
      </c>
      <c r="X208" s="323">
        <f t="shared" si="44"/>
        <v>0</v>
      </c>
      <c r="Y208" s="323">
        <f t="shared" si="44"/>
        <v>0</v>
      </c>
      <c r="Z208" s="391"/>
      <c r="AA208" s="387"/>
      <c r="AB208" s="391"/>
      <c r="AC208" s="391"/>
      <c r="AD208" s="391"/>
      <c r="AE208" s="391"/>
      <c r="AF208" s="391"/>
      <c r="AG208" s="391"/>
      <c r="AH208" s="391"/>
      <c r="AI208" s="391"/>
      <c r="AJ208" s="391"/>
      <c r="AK208" s="391"/>
    </row>
    <row r="209" spans="1:37" s="313" customFormat="1" ht="19.5" customHeight="1" thickBot="1">
      <c r="A209" s="3230" t="s">
        <v>387</v>
      </c>
      <c r="B209" s="3231"/>
      <c r="C209" s="3231"/>
      <c r="D209" s="3231"/>
      <c r="E209" s="3231"/>
      <c r="F209" s="3231"/>
      <c r="G209" s="3231"/>
      <c r="H209" s="3231"/>
      <c r="I209" s="3231"/>
      <c r="J209" s="3231"/>
      <c r="K209" s="3231"/>
      <c r="L209" s="3231"/>
      <c r="M209" s="3231"/>
      <c r="N209" s="3231"/>
      <c r="O209" s="3231"/>
      <c r="P209" s="3231"/>
      <c r="Q209" s="3231"/>
      <c r="R209" s="3231"/>
      <c r="S209" s="3231"/>
      <c r="T209" s="3231"/>
      <c r="U209" s="3231"/>
      <c r="V209" s="3231"/>
      <c r="W209" s="3231"/>
      <c r="X209" s="3231"/>
      <c r="Y209" s="3231"/>
      <c r="Z209" s="391"/>
      <c r="AA209" s="387"/>
      <c r="AB209" s="391"/>
      <c r="AC209" s="391"/>
      <c r="AD209" s="391"/>
      <c r="AE209" s="391"/>
      <c r="AF209" s="391"/>
      <c r="AG209" s="391"/>
      <c r="AH209" s="391"/>
      <c r="AI209" s="391"/>
      <c r="AJ209" s="391"/>
      <c r="AK209" s="391"/>
    </row>
    <row r="210" spans="1:37" s="313" customFormat="1" ht="19.5" customHeight="1" thickBot="1">
      <c r="A210" s="78">
        <v>1</v>
      </c>
      <c r="B210" s="148" t="s">
        <v>25</v>
      </c>
      <c r="C210" s="142">
        <v>12</v>
      </c>
      <c r="D210" s="143"/>
      <c r="E210" s="143"/>
      <c r="F210" s="144"/>
      <c r="G210" s="458">
        <v>1.5</v>
      </c>
      <c r="H210" s="45">
        <f>G210*30</f>
        <v>45</v>
      </c>
      <c r="I210" s="145"/>
      <c r="J210" s="145"/>
      <c r="K210" s="146"/>
      <c r="L210" s="146"/>
      <c r="M210" s="147"/>
      <c r="N210" s="273"/>
      <c r="O210" s="158"/>
      <c r="P210" s="158"/>
      <c r="Q210" s="282"/>
      <c r="R210" s="158"/>
      <c r="S210" s="158"/>
      <c r="T210" s="282"/>
      <c r="U210" s="158"/>
      <c r="V210" s="158"/>
      <c r="W210" s="282"/>
      <c r="X210" s="158"/>
      <c r="Y210" s="87"/>
      <c r="Z210" s="391"/>
      <c r="AA210" s="387">
        <v>4</v>
      </c>
      <c r="AB210" s="391"/>
      <c r="AC210" s="391"/>
      <c r="AD210" s="391"/>
      <c r="AE210" s="391"/>
      <c r="AF210" s="391"/>
      <c r="AG210" s="391"/>
      <c r="AH210" s="391"/>
      <c r="AI210" s="391"/>
      <c r="AJ210" s="391"/>
      <c r="AK210" s="391"/>
    </row>
    <row r="211" spans="1:37" s="313" customFormat="1" ht="19.5" customHeight="1" thickBot="1">
      <c r="A211" s="3237" t="s">
        <v>48</v>
      </c>
      <c r="B211" s="3238"/>
      <c r="C211" s="3238"/>
      <c r="D211" s="3238"/>
      <c r="E211" s="3238"/>
      <c r="F211" s="3239"/>
      <c r="G211" s="406">
        <f aca="true" t="shared" si="45" ref="G211:Y211">G210</f>
        <v>1.5</v>
      </c>
      <c r="H211" s="406">
        <f t="shared" si="45"/>
        <v>45</v>
      </c>
      <c r="I211" s="406">
        <f t="shared" si="45"/>
        <v>0</v>
      </c>
      <c r="J211" s="406">
        <f t="shared" si="45"/>
        <v>0</v>
      </c>
      <c r="K211" s="406">
        <f t="shared" si="45"/>
        <v>0</v>
      </c>
      <c r="L211" s="406">
        <f t="shared" si="45"/>
        <v>0</v>
      </c>
      <c r="M211" s="406">
        <f t="shared" si="45"/>
        <v>0</v>
      </c>
      <c r="N211" s="429">
        <f t="shared" si="45"/>
        <v>0</v>
      </c>
      <c r="O211" s="429">
        <f t="shared" si="45"/>
        <v>0</v>
      </c>
      <c r="P211" s="429">
        <f t="shared" si="45"/>
        <v>0</v>
      </c>
      <c r="Q211" s="429">
        <f t="shared" si="45"/>
        <v>0</v>
      </c>
      <c r="R211" s="429">
        <f t="shared" si="45"/>
        <v>0</v>
      </c>
      <c r="S211" s="429">
        <f t="shared" si="45"/>
        <v>0</v>
      </c>
      <c r="T211" s="429">
        <f t="shared" si="45"/>
        <v>0</v>
      </c>
      <c r="U211" s="429">
        <f t="shared" si="45"/>
        <v>0</v>
      </c>
      <c r="V211" s="429">
        <f t="shared" si="45"/>
        <v>0</v>
      </c>
      <c r="W211" s="429">
        <f t="shared" si="45"/>
        <v>0</v>
      </c>
      <c r="X211" s="429">
        <f t="shared" si="45"/>
        <v>0</v>
      </c>
      <c r="Y211" s="429">
        <f t="shared" si="45"/>
        <v>0</v>
      </c>
      <c r="Z211" s="391"/>
      <c r="AA211" s="391"/>
      <c r="AB211" s="391"/>
      <c r="AC211" s="391"/>
      <c r="AD211" s="391"/>
      <c r="AE211" s="391"/>
      <c r="AF211" s="391"/>
      <c r="AG211" s="391"/>
      <c r="AH211" s="391"/>
      <c r="AI211" s="391"/>
      <c r="AJ211" s="391"/>
      <c r="AK211" s="391"/>
    </row>
    <row r="212" spans="1:37" s="313" customFormat="1" ht="19.5" customHeight="1">
      <c r="A212" s="705"/>
      <c r="B212" s="706"/>
      <c r="C212" s="706"/>
      <c r="D212" s="706"/>
      <c r="E212" s="706"/>
      <c r="F212" s="706"/>
      <c r="G212" s="707"/>
      <c r="H212" s="708"/>
      <c r="I212" s="709"/>
      <c r="J212" s="708"/>
      <c r="K212" s="708"/>
      <c r="L212" s="708"/>
      <c r="M212" s="708"/>
      <c r="N212" s="689"/>
      <c r="O212" s="689"/>
      <c r="P212" s="689"/>
      <c r="Q212" s="689"/>
      <c r="R212" s="689"/>
      <c r="S212" s="689"/>
      <c r="T212" s="689"/>
      <c r="U212" s="689"/>
      <c r="V212" s="689"/>
      <c r="W212" s="689"/>
      <c r="X212" s="689"/>
      <c r="Y212" s="710"/>
      <c r="Z212" s="391"/>
      <c r="AA212" s="391"/>
      <c r="AB212" s="391"/>
      <c r="AC212" s="391"/>
      <c r="AD212" s="391"/>
      <c r="AE212" s="391"/>
      <c r="AF212" s="391"/>
      <c r="AG212" s="391"/>
      <c r="AH212" s="391"/>
      <c r="AI212" s="391"/>
      <c r="AJ212" s="391"/>
      <c r="AK212" s="391"/>
    </row>
    <row r="213" spans="1:37" s="10" customFormat="1" ht="19.5" customHeight="1" thickBot="1">
      <c r="A213" s="711"/>
      <c r="B213" s="712"/>
      <c r="C213" s="713"/>
      <c r="D213" s="714"/>
      <c r="E213" s="714"/>
      <c r="F213" s="714"/>
      <c r="G213" s="715"/>
      <c r="H213" s="715"/>
      <c r="I213" s="716"/>
      <c r="J213" s="716"/>
      <c r="K213" s="717"/>
      <c r="L213" s="717"/>
      <c r="M213" s="718"/>
      <c r="N213" s="719"/>
      <c r="O213" s="719"/>
      <c r="P213" s="719"/>
      <c r="Q213" s="719"/>
      <c r="R213" s="719"/>
      <c r="S213" s="719"/>
      <c r="T213" s="719"/>
      <c r="U213" s="719"/>
      <c r="V213" s="719"/>
      <c r="W213" s="719"/>
      <c r="X213" s="719"/>
      <c r="Y213" s="720"/>
      <c r="Z213" s="380"/>
      <c r="AA213" s="594">
        <v>64.5</v>
      </c>
      <c r="AB213" s="594">
        <v>64.5</v>
      </c>
      <c r="AC213" s="594">
        <v>63</v>
      </c>
      <c r="AD213" s="667">
        <v>61.5</v>
      </c>
      <c r="AE213" s="596" t="s">
        <v>298</v>
      </c>
      <c r="AF213" s="220">
        <f>SUM(AA213:AE213)</f>
        <v>253.5</v>
      </c>
      <c r="AG213" s="380"/>
      <c r="AH213" s="380"/>
      <c r="AI213" s="380"/>
      <c r="AJ213" s="380"/>
      <c r="AK213" s="380"/>
    </row>
    <row r="214" spans="1:37" s="356" customFormat="1" ht="19.5" customHeight="1" thickBot="1">
      <c r="A214" s="3240" t="s">
        <v>71</v>
      </c>
      <c r="B214" s="3240"/>
      <c r="C214" s="3240"/>
      <c r="D214" s="3240"/>
      <c r="E214" s="3240"/>
      <c r="F214" s="3240"/>
      <c r="G214" s="763">
        <f aca="true" t="shared" si="46" ref="G214:M214">G110+G200+G208+G211</f>
        <v>240</v>
      </c>
      <c r="H214" s="721">
        <f t="shared" si="46"/>
        <v>6810</v>
      </c>
      <c r="I214" s="721">
        <f t="shared" si="46"/>
        <v>3613</v>
      </c>
      <c r="J214" s="721">
        <f t="shared" si="46"/>
        <v>1508</v>
      </c>
      <c r="K214" s="721">
        <f t="shared" si="46"/>
        <v>1043</v>
      </c>
      <c r="L214" s="721">
        <f t="shared" si="46"/>
        <v>1062</v>
      </c>
      <c r="M214" s="721">
        <f t="shared" si="46"/>
        <v>3194</v>
      </c>
      <c r="N214" s="703">
        <f aca="true" t="shared" si="47" ref="N214:Y214">N110+N200</f>
        <v>30</v>
      </c>
      <c r="O214" s="704">
        <f t="shared" si="47"/>
        <v>29</v>
      </c>
      <c r="P214" s="704">
        <f t="shared" si="47"/>
        <v>27</v>
      </c>
      <c r="Q214" s="704">
        <f t="shared" si="47"/>
        <v>28</v>
      </c>
      <c r="R214" s="704">
        <f t="shared" si="47"/>
        <v>30</v>
      </c>
      <c r="S214" s="704">
        <f t="shared" si="47"/>
        <v>34</v>
      </c>
      <c r="T214" s="704">
        <f t="shared" si="47"/>
        <v>26</v>
      </c>
      <c r="U214" s="704">
        <f t="shared" si="47"/>
        <v>24</v>
      </c>
      <c r="V214" s="704">
        <f t="shared" si="47"/>
        <v>24</v>
      </c>
      <c r="W214" s="704">
        <f t="shared" si="47"/>
        <v>22</v>
      </c>
      <c r="X214" s="704">
        <f t="shared" si="47"/>
        <v>22</v>
      </c>
      <c r="Y214" s="704">
        <f t="shared" si="47"/>
        <v>18</v>
      </c>
      <c r="Z214" s="393"/>
      <c r="AA214" s="593">
        <f>SUMIF($AA$11:$AA$213,"=1",G11:G213)+G23+G24+G25</f>
        <v>60</v>
      </c>
      <c r="AB214" s="593">
        <f>SUMIF($AA$11:$AA$213,"=2",G11:G213)+G26+G27+G28</f>
        <v>60</v>
      </c>
      <c r="AC214" s="593">
        <f>SUMIF($AA$11:$AA$213,"=3",$G11:$G213)</f>
        <v>60</v>
      </c>
      <c r="AD214" s="593">
        <f>SUMIF($AA$11:$AA$213,"=4",$G11:$G213)</f>
        <v>60</v>
      </c>
      <c r="AE214" s="595" t="s">
        <v>299</v>
      </c>
      <c r="AF214" s="220">
        <f>SUM(AA214:AE214)</f>
        <v>240</v>
      </c>
      <c r="AG214" s="393"/>
      <c r="AH214" s="393"/>
      <c r="AI214" s="393"/>
      <c r="AJ214" s="393"/>
      <c r="AK214" s="393"/>
    </row>
    <row r="215" spans="1:37" s="29" customFormat="1" ht="19.5" customHeight="1" thickBot="1">
      <c r="A215" s="367"/>
      <c r="B215" s="3241" t="s">
        <v>304</v>
      </c>
      <c r="C215" s="3241"/>
      <c r="D215" s="3241"/>
      <c r="E215" s="3241"/>
      <c r="F215" s="3241"/>
      <c r="G215" s="1198">
        <f>G214+G30</f>
        <v>253</v>
      </c>
      <c r="H215" s="368"/>
      <c r="I215" s="368"/>
      <c r="J215" s="368"/>
      <c r="K215" s="368"/>
      <c r="L215" s="368"/>
      <c r="M215" s="368"/>
      <c r="N215" s="368"/>
      <c r="O215" s="368"/>
      <c r="P215" s="368"/>
      <c r="Q215" s="368"/>
      <c r="R215" s="368"/>
      <c r="S215" s="368"/>
      <c r="T215" s="368"/>
      <c r="U215" s="368"/>
      <c r="V215" s="368"/>
      <c r="W215" s="368"/>
      <c r="X215" s="368"/>
      <c r="Y215" s="368"/>
      <c r="Z215" s="382"/>
      <c r="AA215" s="473" t="s">
        <v>244</v>
      </c>
      <c r="AB215" s="473" t="s">
        <v>245</v>
      </c>
      <c r="AC215" s="473" t="s">
        <v>246</v>
      </c>
      <c r="AD215" s="473" t="s">
        <v>247</v>
      </c>
      <c r="AE215" s="220"/>
      <c r="AF215" s="220"/>
      <c r="AG215" s="220"/>
      <c r="AH215" s="220"/>
      <c r="AI215" s="220"/>
      <c r="AJ215" s="220"/>
      <c r="AK215" s="220"/>
    </row>
    <row r="216" spans="1:37" s="29" customFormat="1" ht="19.5" customHeight="1" thickBot="1">
      <c r="A216" s="3242" t="s">
        <v>70</v>
      </c>
      <c r="B216" s="3243"/>
      <c r="C216" s="3243"/>
      <c r="D216" s="3243"/>
      <c r="E216" s="3243"/>
      <c r="F216" s="3243"/>
      <c r="G216" s="3243"/>
      <c r="H216" s="3243"/>
      <c r="I216" s="3243"/>
      <c r="J216" s="3243"/>
      <c r="K216" s="3243"/>
      <c r="L216" s="3243"/>
      <c r="M216" s="3244"/>
      <c r="N216" s="470">
        <f aca="true" t="shared" si="48" ref="N216:V216">N158+N214</f>
        <v>30</v>
      </c>
      <c r="O216" s="469">
        <f t="shared" si="48"/>
        <v>29</v>
      </c>
      <c r="P216" s="358">
        <f t="shared" si="48"/>
        <v>27</v>
      </c>
      <c r="Q216" s="358">
        <f t="shared" si="48"/>
        <v>28</v>
      </c>
      <c r="R216" s="358">
        <f t="shared" si="48"/>
        <v>30</v>
      </c>
      <c r="S216" s="358">
        <f t="shared" si="48"/>
        <v>34</v>
      </c>
      <c r="T216" s="358">
        <f t="shared" si="48"/>
        <v>26</v>
      </c>
      <c r="U216" s="358">
        <f t="shared" si="48"/>
        <v>24</v>
      </c>
      <c r="V216" s="358">
        <f t="shared" si="48"/>
        <v>24</v>
      </c>
      <c r="W216" s="358">
        <v>22</v>
      </c>
      <c r="X216" s="358">
        <v>22</v>
      </c>
      <c r="Y216" s="359">
        <v>18</v>
      </c>
      <c r="AA216" s="3245" t="s">
        <v>248</v>
      </c>
      <c r="AB216" s="3245"/>
      <c r="AC216" s="3245"/>
      <c r="AD216" s="3245"/>
      <c r="AE216" s="221"/>
      <c r="AF216" s="221"/>
      <c r="AG216" s="221"/>
      <c r="AH216" s="221"/>
      <c r="AI216" s="221"/>
      <c r="AJ216" s="221"/>
      <c r="AK216" s="221"/>
    </row>
    <row r="217" spans="1:37" s="10" customFormat="1" ht="19.5" customHeight="1">
      <c r="A217" s="3246" t="s">
        <v>58</v>
      </c>
      <c r="B217" s="3247"/>
      <c r="C217" s="3247"/>
      <c r="D217" s="3247"/>
      <c r="E217" s="3247"/>
      <c r="F217" s="3247"/>
      <c r="G217" s="3247"/>
      <c r="H217" s="3247"/>
      <c r="I217" s="3247"/>
      <c r="J217" s="3247"/>
      <c r="K217" s="3247"/>
      <c r="L217" s="3247"/>
      <c r="M217" s="3248"/>
      <c r="N217" s="352">
        <f>COUNTIF($C11:$C186,"=1")</f>
        <v>3</v>
      </c>
      <c r="O217" s="353">
        <f>COUNTIF($C11:$C186,"=2")</f>
        <v>1</v>
      </c>
      <c r="P217" s="353">
        <f>COUNTIF($C11:$C186,"=3")</f>
        <v>4</v>
      </c>
      <c r="Q217" s="354">
        <f>COUNTIF($C11:$C186,"=4")</f>
        <v>3</v>
      </c>
      <c r="R217" s="353">
        <f>COUNTIF($C11:$C186,"=5")</f>
        <v>3</v>
      </c>
      <c r="S217" s="353">
        <f>COUNTIF($C11:$C186,"=6")</f>
        <v>3</v>
      </c>
      <c r="T217" s="354">
        <f>COUNTIF($C11:$C186,"=7")</f>
        <v>5</v>
      </c>
      <c r="U217" s="353">
        <f>COUNTIF($C11:$C186,"=8")</f>
        <v>2</v>
      </c>
      <c r="V217" s="353">
        <f>COUNTIF($C11:$C186,"=9")</f>
        <v>3</v>
      </c>
      <c r="W217" s="354">
        <f>COUNTIF($C11:$C186,"=10")</f>
        <v>4</v>
      </c>
      <c r="X217" s="353">
        <f>COUNTIF($C11:$C186,"=11")</f>
        <v>1</v>
      </c>
      <c r="Y217" s="355">
        <f>COUNTIF($C11:$C186,"=12")</f>
        <v>2</v>
      </c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1:37" s="10" customFormat="1" ht="19.5" customHeight="1">
      <c r="A218" s="3246" t="s">
        <v>59</v>
      </c>
      <c r="B218" s="3247"/>
      <c r="C218" s="3247"/>
      <c r="D218" s="3247"/>
      <c r="E218" s="3247"/>
      <c r="F218" s="3247"/>
      <c r="G218" s="3247"/>
      <c r="H218" s="3247"/>
      <c r="I218" s="3247"/>
      <c r="J218" s="3247"/>
      <c r="K218" s="3247"/>
      <c r="L218" s="3247"/>
      <c r="M218" s="3248"/>
      <c r="N218" s="248">
        <f>COUNTIF($D11:$D186,"=1")</f>
        <v>5</v>
      </c>
      <c r="O218" s="76">
        <f>COUNTIF($D11:$D186,"=2")</f>
        <v>0</v>
      </c>
      <c r="P218" s="76">
        <f>COUNTIF($D11:$D186,"=3")</f>
        <v>3</v>
      </c>
      <c r="Q218" s="260">
        <f>COUNTIF($D11:$D186,"=4")</f>
        <v>9</v>
      </c>
      <c r="R218" s="76">
        <f>COUNTIF($D11:$D186,"=5")</f>
        <v>5</v>
      </c>
      <c r="S218" s="76">
        <f>COUNTIF($D11:$D186,"=6")</f>
        <v>7</v>
      </c>
      <c r="T218" s="260">
        <f>COUNTIF($D11:$D186,"=7")</f>
        <v>5</v>
      </c>
      <c r="U218" s="76">
        <f>COUNTIF($D11:$D186,"=8")</f>
        <v>5</v>
      </c>
      <c r="V218" s="76">
        <f>COUNTIF($D11:$D186,"=9")</f>
        <v>7</v>
      </c>
      <c r="W218" s="260">
        <f>COUNTIF($D11:$D186,"=10")</f>
        <v>3</v>
      </c>
      <c r="X218" s="76">
        <f>COUNTIF($D11:$D186,"=11")</f>
        <v>1</v>
      </c>
      <c r="Y218" s="219">
        <f>COUNTIF($D11:$D186,"=12")</f>
        <v>2</v>
      </c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1:37" s="10" customFormat="1" ht="19.5" customHeight="1">
      <c r="A219" s="3246" t="s">
        <v>75</v>
      </c>
      <c r="B219" s="3247"/>
      <c r="C219" s="3247"/>
      <c r="D219" s="3247"/>
      <c r="E219" s="3247"/>
      <c r="F219" s="3247"/>
      <c r="G219" s="3247"/>
      <c r="H219" s="3247"/>
      <c r="I219" s="3247"/>
      <c r="J219" s="3247"/>
      <c r="K219" s="3247"/>
      <c r="L219" s="3247"/>
      <c r="M219" s="3248"/>
      <c r="N219" s="248">
        <f>COUNTIF($F11:$F186,"=1")</f>
        <v>0</v>
      </c>
      <c r="O219" s="76">
        <f>COUNTIF($F11:$F186,"=2")</f>
        <v>0</v>
      </c>
      <c r="P219" s="76">
        <f>COUNTIF($F11:$F186,"=3")</f>
        <v>0</v>
      </c>
      <c r="Q219" s="260">
        <f>COUNTIF($F11:$F186,"=4")</f>
        <v>0</v>
      </c>
      <c r="R219" s="76">
        <f>COUNTIF($F11:$F186,"=5")</f>
        <v>0</v>
      </c>
      <c r="S219" s="76">
        <f>COUNTIF($F11:$F186,"=6")</f>
        <v>0</v>
      </c>
      <c r="T219" s="260">
        <f>COUNTIF($F11:$F186,"=7")</f>
        <v>0</v>
      </c>
      <c r="U219" s="76">
        <f>COUNTIF($F11:$F186,"=8")</f>
        <v>0</v>
      </c>
      <c r="V219" s="76">
        <f>COUNTIF($F11:$F186,"=9")</f>
        <v>0</v>
      </c>
      <c r="W219" s="260">
        <f>COUNTIF($F11:$F186,"=10")</f>
        <v>0</v>
      </c>
      <c r="X219" s="76">
        <f>COUNTIF($F11:$F186,"=11")</f>
        <v>1</v>
      </c>
      <c r="Y219" s="219">
        <f>COUNTIF($F11:$F186,"=12")</f>
        <v>0</v>
      </c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1:37" s="10" customFormat="1" ht="19.5" customHeight="1" thickBot="1">
      <c r="A220" s="3246" t="s">
        <v>72</v>
      </c>
      <c r="B220" s="3247"/>
      <c r="C220" s="3247"/>
      <c r="D220" s="3247"/>
      <c r="E220" s="3247"/>
      <c r="F220" s="3247"/>
      <c r="G220" s="3247"/>
      <c r="H220" s="3247"/>
      <c r="I220" s="3247"/>
      <c r="J220" s="3247"/>
      <c r="K220" s="3247"/>
      <c r="L220" s="3247"/>
      <c r="M220" s="3248"/>
      <c r="N220" s="249">
        <f>COUNTIF($E11:$E186,"=1")</f>
        <v>0</v>
      </c>
      <c r="O220" s="81">
        <f>COUNTIF($E11:$E186,"=2")</f>
        <v>0</v>
      </c>
      <c r="P220" s="81">
        <f>COUNTIF($E11:$E186,"=3")</f>
        <v>0</v>
      </c>
      <c r="Q220" s="261">
        <f>COUNTIF($E11:$E186,"=4")</f>
        <v>1</v>
      </c>
      <c r="R220" s="81">
        <f>COUNTIF($E11:$E186,"=5")</f>
        <v>0</v>
      </c>
      <c r="S220" s="81">
        <f>COUNTIF($E11:$E186,"=6")</f>
        <v>0</v>
      </c>
      <c r="T220" s="261">
        <f>COUNTIF($E11:$E186,"=7")</f>
        <v>0</v>
      </c>
      <c r="U220" s="81">
        <f>COUNTIF($E11:$E186,"=8")</f>
        <v>2</v>
      </c>
      <c r="V220" s="81">
        <f>COUNTIF($E11:$E186,"=9")</f>
        <v>1</v>
      </c>
      <c r="W220" s="261">
        <f>COUNTIF($E11:$E186,"=10")</f>
        <v>0</v>
      </c>
      <c r="X220" s="81">
        <f>COUNTIF($E11:$E186,"=11")</f>
        <v>1</v>
      </c>
      <c r="Y220" s="222">
        <f>COUNTIF($E11:$E186,"=12")</f>
        <v>0</v>
      </c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1:25" s="10" customFormat="1" ht="19.5" customHeight="1" thickBot="1">
      <c r="A221" s="3253" t="s">
        <v>60</v>
      </c>
      <c r="B221" s="3253"/>
      <c r="C221" s="3253"/>
      <c r="D221" s="3253"/>
      <c r="E221" s="3253"/>
      <c r="F221" s="3253"/>
      <c r="G221" s="3253"/>
      <c r="H221" s="3253"/>
      <c r="I221" s="3253"/>
      <c r="J221" s="3253"/>
      <c r="K221" s="3253"/>
      <c r="L221" s="3253"/>
      <c r="M221" s="3254"/>
      <c r="N221" s="223">
        <f>SUM(N217:N220)</f>
        <v>8</v>
      </c>
      <c r="O221" s="223">
        <f aca="true" t="shared" si="49" ref="O221:X221">SUM(O217:O220)</f>
        <v>1</v>
      </c>
      <c r="P221" s="223">
        <f t="shared" si="49"/>
        <v>7</v>
      </c>
      <c r="Q221" s="223">
        <f t="shared" si="49"/>
        <v>13</v>
      </c>
      <c r="R221" s="223">
        <f t="shared" si="49"/>
        <v>8</v>
      </c>
      <c r="S221" s="223">
        <f t="shared" si="49"/>
        <v>10</v>
      </c>
      <c r="T221" s="223">
        <f t="shared" si="49"/>
        <v>10</v>
      </c>
      <c r="U221" s="223">
        <f t="shared" si="49"/>
        <v>9</v>
      </c>
      <c r="V221" s="223">
        <f t="shared" si="49"/>
        <v>11</v>
      </c>
      <c r="W221" s="223">
        <f t="shared" si="49"/>
        <v>7</v>
      </c>
      <c r="X221" s="223">
        <f t="shared" si="49"/>
        <v>4</v>
      </c>
      <c r="Y221" s="224">
        <f>SUM(Y217:Y220)</f>
        <v>4</v>
      </c>
    </row>
    <row r="222" spans="1:25" s="10" customFormat="1" ht="19.5" customHeight="1">
      <c r="A222" s="3255" t="s">
        <v>140</v>
      </c>
      <c r="B222" s="3255"/>
      <c r="C222" s="3255"/>
      <c r="D222" s="3255"/>
      <c r="E222" s="3255"/>
      <c r="F222" s="3255"/>
      <c r="G222" s="3255"/>
      <c r="H222" s="3255"/>
      <c r="I222" s="3255"/>
      <c r="J222" s="3255"/>
      <c r="K222" s="3255"/>
      <c r="L222" s="3255"/>
      <c r="M222" s="3255"/>
      <c r="N222" s="268">
        <v>1</v>
      </c>
      <c r="O222" s="12">
        <v>2</v>
      </c>
      <c r="P222" s="12">
        <v>3</v>
      </c>
      <c r="Q222" s="252">
        <v>4</v>
      </c>
      <c r="R222" s="12">
        <v>5</v>
      </c>
      <c r="S222" s="12">
        <v>6</v>
      </c>
      <c r="T222" s="252">
        <v>7</v>
      </c>
      <c r="U222" s="12">
        <v>8</v>
      </c>
      <c r="V222" s="12">
        <v>9</v>
      </c>
      <c r="W222" s="252">
        <v>10</v>
      </c>
      <c r="X222" s="12">
        <v>11</v>
      </c>
      <c r="Y222" s="56">
        <v>12</v>
      </c>
    </row>
    <row r="223" spans="1:25" s="10" customFormat="1" ht="19.5" customHeight="1">
      <c r="A223" s="519"/>
      <c r="B223" s="609" t="s">
        <v>310</v>
      </c>
      <c r="C223" s="610"/>
      <c r="D223" s="310"/>
      <c r="E223" s="519"/>
      <c r="F223" s="519"/>
      <c r="G223" s="611">
        <v>32</v>
      </c>
      <c r="H223" s="519"/>
      <c r="I223" s="519"/>
      <c r="J223" s="519"/>
      <c r="K223" s="519"/>
      <c r="L223" s="519"/>
      <c r="M223" s="519"/>
      <c r="N223" s="370"/>
      <c r="O223" s="370"/>
      <c r="P223" s="370"/>
      <c r="Q223" s="370"/>
      <c r="R223" s="370"/>
      <c r="S223" s="370"/>
      <c r="T223" s="370"/>
      <c r="U223" s="370"/>
      <c r="V223" s="370"/>
      <c r="W223" s="370"/>
      <c r="X223" s="370"/>
      <c r="Y223" s="370"/>
    </row>
    <row r="224" spans="1:25" s="10" customFormat="1" ht="15" customHeight="1">
      <c r="A224" s="519"/>
      <c r="B224" s="609" t="s">
        <v>317</v>
      </c>
      <c r="C224" s="519"/>
      <c r="D224" s="310"/>
      <c r="E224" s="519"/>
      <c r="F224" s="519"/>
      <c r="G224" s="611">
        <v>3</v>
      </c>
      <c r="H224" s="519"/>
      <c r="I224" s="519"/>
      <c r="J224" s="519"/>
      <c r="K224" s="519"/>
      <c r="L224" s="519"/>
      <c r="M224" s="519"/>
      <c r="N224" s="370"/>
      <c r="O224" s="370"/>
      <c r="P224" s="370"/>
      <c r="Q224" s="370"/>
      <c r="R224" s="370"/>
      <c r="S224" s="370"/>
      <c r="T224" s="370"/>
      <c r="U224" s="370"/>
      <c r="V224" s="370"/>
      <c r="W224" s="370"/>
      <c r="X224" s="370"/>
      <c r="Y224" s="370"/>
    </row>
    <row r="225" spans="1:25" s="10" customFormat="1" ht="15.75">
      <c r="A225" s="519"/>
      <c r="B225" s="609" t="s">
        <v>318</v>
      </c>
      <c r="C225" s="519"/>
      <c r="D225" s="310"/>
      <c r="E225" s="519"/>
      <c r="F225" s="519"/>
      <c r="G225" s="611">
        <v>2</v>
      </c>
      <c r="H225" s="519"/>
      <c r="I225" s="519"/>
      <c r="J225" s="519"/>
      <c r="K225" s="519"/>
      <c r="L225" s="519"/>
      <c r="M225" s="519"/>
      <c r="N225" s="579">
        <f>AA214</f>
        <v>60</v>
      </c>
      <c r="O225" s="579">
        <f>AB214</f>
        <v>60</v>
      </c>
      <c r="P225" s="579">
        <f>AC214</f>
        <v>60</v>
      </c>
      <c r="Q225" s="579">
        <f>AD214</f>
        <v>60</v>
      </c>
      <c r="R225" s="3235">
        <f>N225+O225+P225+Q225</f>
        <v>240</v>
      </c>
      <c r="S225" s="3236"/>
      <c r="T225" s="3236"/>
      <c r="U225" s="370"/>
      <c r="V225" s="370"/>
      <c r="W225" s="370"/>
      <c r="X225" s="370"/>
      <c r="Y225" s="370"/>
    </row>
    <row r="226" spans="1:25" s="10" customFormat="1" ht="15.75">
      <c r="A226" s="519"/>
      <c r="B226" s="609" t="s">
        <v>350</v>
      </c>
      <c r="C226" s="519"/>
      <c r="D226" s="310"/>
      <c r="E226" s="519"/>
      <c r="F226" s="519"/>
      <c r="G226" s="611">
        <v>1.5</v>
      </c>
      <c r="H226" s="519"/>
      <c r="I226" s="519"/>
      <c r="J226" s="519"/>
      <c r="K226" s="519"/>
      <c r="L226" s="519"/>
      <c r="M226" s="519"/>
      <c r="N226" s="521" t="str">
        <f aca="true" t="shared" si="50" ref="N226:Q227">AA215</f>
        <v>курс1</v>
      </c>
      <c r="O226" s="521" t="str">
        <f t="shared" si="50"/>
        <v>курс2</v>
      </c>
      <c r="P226" s="521" t="str">
        <f t="shared" si="50"/>
        <v>курс3</v>
      </c>
      <c r="Q226" s="521" t="str">
        <f t="shared" si="50"/>
        <v>курс4</v>
      </c>
      <c r="R226" s="370"/>
      <c r="S226" s="370"/>
      <c r="T226" s="370"/>
      <c r="U226" s="370"/>
      <c r="V226" s="370"/>
      <c r="W226" s="370"/>
      <c r="X226" s="370"/>
      <c r="Y226" s="370"/>
    </row>
    <row r="227" spans="1:17" s="10" customFormat="1" ht="15.75">
      <c r="A227" s="519"/>
      <c r="B227" s="609" t="s">
        <v>351</v>
      </c>
      <c r="C227" s="519"/>
      <c r="D227" s="310"/>
      <c r="E227" s="519"/>
      <c r="F227" s="519"/>
      <c r="G227" s="611">
        <v>1</v>
      </c>
      <c r="N227" s="3249" t="str">
        <f t="shared" si="50"/>
        <v>Кількість  кредитів</v>
      </c>
      <c r="O227" s="3249"/>
      <c r="P227" s="3249"/>
      <c r="Q227" s="3249"/>
    </row>
    <row r="228" spans="1:17" s="10" customFormat="1" ht="15.75">
      <c r="A228" s="519"/>
      <c r="B228" s="519" t="s">
        <v>312</v>
      </c>
      <c r="C228" s="519"/>
      <c r="D228" s="610">
        <v>12.5</v>
      </c>
      <c r="E228" s="310" t="s">
        <v>311</v>
      </c>
      <c r="F228" s="519"/>
      <c r="G228" s="612">
        <v>6.25</v>
      </c>
      <c r="N228" s="310"/>
      <c r="O228" s="310"/>
      <c r="P228" s="310"/>
      <c r="Q228" s="310"/>
    </row>
    <row r="229" spans="1:17" s="10" customFormat="1" ht="16.5" thickBot="1">
      <c r="A229" s="519"/>
      <c r="B229" s="519" t="s">
        <v>313</v>
      </c>
      <c r="C229" s="519"/>
      <c r="D229" s="519">
        <v>7</v>
      </c>
      <c r="E229" s="310" t="s">
        <v>353</v>
      </c>
      <c r="F229" s="519"/>
      <c r="G229" s="770">
        <f>7*0.75</f>
        <v>5.25</v>
      </c>
      <c r="N229" s="310"/>
      <c r="O229" s="310"/>
      <c r="P229" s="310"/>
      <c r="Q229" s="310"/>
    </row>
    <row r="230" spans="2:7" s="10" customFormat="1" ht="16.5" thickBot="1">
      <c r="B230" s="519" t="s">
        <v>314</v>
      </c>
      <c r="G230" s="639">
        <f>SUM(G223:G229)</f>
        <v>51</v>
      </c>
    </row>
    <row r="231" spans="2:7" s="10" customFormat="1" ht="15.75">
      <c r="B231" s="519"/>
      <c r="G231" s="310"/>
    </row>
    <row r="232" spans="2:7" s="10" customFormat="1" ht="15.75">
      <c r="B232" s="519"/>
      <c r="G232" s="310"/>
    </row>
    <row r="233" spans="14:38" s="10" customFormat="1" ht="15.75">
      <c r="N233" s="394"/>
      <c r="O233" s="394"/>
      <c r="P233" s="394"/>
      <c r="Q233" s="394"/>
      <c r="R233" s="394"/>
      <c r="S233" s="394"/>
      <c r="T233" s="394"/>
      <c r="U233" s="394"/>
      <c r="V233" s="394"/>
      <c r="W233" s="394"/>
      <c r="X233" s="394"/>
      <c r="Y233" s="394"/>
      <c r="Z233" s="394"/>
      <c r="AA233" s="394"/>
      <c r="AB233" s="394"/>
      <c r="AC233" s="394"/>
      <c r="AD233" s="394"/>
      <c r="AE233" s="394"/>
      <c r="AF233" s="394"/>
      <c r="AG233" s="394"/>
      <c r="AH233" s="394"/>
      <c r="AI233" s="394"/>
      <c r="AJ233" s="394"/>
      <c r="AK233" s="394"/>
      <c r="AL233" s="366"/>
    </row>
    <row r="234" spans="2:11" s="10" customFormat="1" ht="15.75">
      <c r="B234" s="433" t="s">
        <v>163</v>
      </c>
      <c r="C234" s="434"/>
      <c r="D234" s="3250"/>
      <c r="E234" s="2804"/>
      <c r="F234" s="2804"/>
      <c r="G234" s="435"/>
      <c r="H234" s="3251" t="s">
        <v>164</v>
      </c>
      <c r="I234" s="3252"/>
      <c r="J234" s="3252"/>
      <c r="K234" s="3252"/>
    </row>
    <row r="235" spans="2:38" s="10" customFormat="1" ht="15.75">
      <c r="B235" s="433"/>
      <c r="C235" s="434"/>
      <c r="D235" s="434"/>
      <c r="E235" s="434"/>
      <c r="F235" s="436"/>
      <c r="G235" s="435"/>
      <c r="H235" s="435"/>
      <c r="I235" s="437"/>
      <c r="J235" s="438"/>
      <c r="K235" s="438"/>
      <c r="N235" s="395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95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</row>
    <row r="236" spans="2:38" s="10" customFormat="1" ht="15.75">
      <c r="B236" s="433" t="s">
        <v>165</v>
      </c>
      <c r="C236" s="434"/>
      <c r="D236" s="3250"/>
      <c r="E236" s="2804"/>
      <c r="F236" s="2804"/>
      <c r="G236" s="435"/>
      <c r="H236" s="3251" t="s">
        <v>166</v>
      </c>
      <c r="I236" s="3252"/>
      <c r="J236" s="3252"/>
      <c r="K236" s="3252"/>
      <c r="N236" s="395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95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</row>
    <row r="237" spans="14:38" s="10" customFormat="1" ht="15.75">
      <c r="N237" s="395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95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</row>
    <row r="238" spans="14:38" s="10" customFormat="1" ht="15.75" customHeight="1">
      <c r="N238" s="395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95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</row>
    <row r="239" spans="14:38" s="10" customFormat="1" ht="15.75">
      <c r="N239" s="395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95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</row>
    <row r="240" spans="1:38" s="10" customFormat="1" ht="15.75">
      <c r="A240" s="6"/>
      <c r="B240" s="31"/>
      <c r="C240" s="32"/>
      <c r="D240" s="32"/>
      <c r="E240" s="32"/>
      <c r="F240" s="31"/>
      <c r="G240" s="471"/>
      <c r="H240" s="31"/>
      <c r="I240" s="31"/>
      <c r="J240" s="31"/>
      <c r="K240" s="31"/>
      <c r="L240" s="32"/>
      <c r="M240" s="32"/>
      <c r="N240" s="39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9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</row>
    <row r="241" spans="1:38" s="37" customFormat="1" ht="15.75">
      <c r="A241" s="6"/>
      <c r="B241" s="31"/>
      <c r="C241" s="32"/>
      <c r="D241" s="32"/>
      <c r="E241" s="32"/>
      <c r="F241" s="31"/>
      <c r="G241" s="471"/>
      <c r="H241" s="31"/>
      <c r="I241" s="31"/>
      <c r="J241" s="31"/>
      <c r="K241" s="31"/>
      <c r="L241" s="32"/>
      <c r="M241" s="32"/>
      <c r="N241" s="39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9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</row>
    <row r="242" spans="1:38" s="10" customFormat="1" ht="15.75">
      <c r="A242" s="6"/>
      <c r="B242" s="31"/>
      <c r="C242" s="32"/>
      <c r="D242" s="32"/>
      <c r="E242" s="32"/>
      <c r="F242" s="31"/>
      <c r="G242" s="471"/>
      <c r="H242" s="31"/>
      <c r="I242" s="31"/>
      <c r="J242" s="31"/>
      <c r="K242" s="31"/>
      <c r="L242" s="32"/>
      <c r="M242" s="32"/>
      <c r="N242" s="39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9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</row>
    <row r="243" spans="1:38" s="10" customFormat="1" ht="15.75">
      <c r="A243" s="6"/>
      <c r="B243" s="34"/>
      <c r="C243" s="35"/>
      <c r="D243" s="35"/>
      <c r="E243" s="35"/>
      <c r="F243" s="34"/>
      <c r="G243" s="472"/>
      <c r="H243" s="34"/>
      <c r="I243" s="34"/>
      <c r="J243" s="34"/>
      <c r="K243" s="34"/>
      <c r="L243" s="35"/>
      <c r="M243" s="35"/>
      <c r="N243" s="39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9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</row>
    <row r="244" spans="1:38" s="10" customFormat="1" ht="15.75">
      <c r="A244" s="6"/>
      <c r="B244" s="34"/>
      <c r="C244" s="35"/>
      <c r="D244" s="35"/>
      <c r="E244" s="35"/>
      <c r="F244" s="34"/>
      <c r="G244" s="472"/>
      <c r="H244" s="34"/>
      <c r="I244" s="34"/>
      <c r="J244" s="34"/>
      <c r="K244" s="34"/>
      <c r="L244" s="35"/>
      <c r="M244" s="35"/>
      <c r="N244" s="39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9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</row>
    <row r="245" spans="1:38" s="10" customFormat="1" ht="15.75">
      <c r="A245" s="6"/>
      <c r="B245" s="34"/>
      <c r="C245" s="35"/>
      <c r="D245" s="35"/>
      <c r="E245" s="35"/>
      <c r="F245" s="34"/>
      <c r="G245" s="472"/>
      <c r="H245" s="34"/>
      <c r="I245" s="34"/>
      <c r="J245" s="34"/>
      <c r="K245" s="34"/>
      <c r="L245" s="35"/>
      <c r="M245" s="35"/>
      <c r="N245" s="39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9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</row>
    <row r="246" spans="1:38" s="10" customFormat="1" ht="15.75">
      <c r="A246" s="6"/>
      <c r="B246" s="34"/>
      <c r="C246" s="35"/>
      <c r="D246" s="35"/>
      <c r="E246" s="35"/>
      <c r="F246" s="34"/>
      <c r="G246" s="472"/>
      <c r="H246" s="34"/>
      <c r="I246" s="34"/>
      <c r="J246" s="34"/>
      <c r="K246" s="34"/>
      <c r="L246" s="35"/>
      <c r="M246" s="35"/>
      <c r="N246" s="39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9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</row>
    <row r="247" spans="1:38" s="10" customFormat="1" ht="15.75">
      <c r="A247" s="6"/>
      <c r="B247" s="34"/>
      <c r="C247" s="35"/>
      <c r="D247" s="35"/>
      <c r="E247" s="35"/>
      <c r="F247" s="34"/>
      <c r="G247" s="472"/>
      <c r="H247" s="34"/>
      <c r="I247" s="34"/>
      <c r="J247" s="34"/>
      <c r="K247" s="34"/>
      <c r="L247" s="35"/>
      <c r="M247" s="35"/>
      <c r="N247" s="39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9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</row>
    <row r="248" spans="1:38" s="10" customFormat="1" ht="15.75">
      <c r="A248" s="6"/>
      <c r="B248" s="34"/>
      <c r="C248" s="35"/>
      <c r="D248" s="35"/>
      <c r="E248" s="35"/>
      <c r="F248" s="34"/>
      <c r="G248" s="472"/>
      <c r="H248" s="34"/>
      <c r="I248" s="34"/>
      <c r="J248" s="34"/>
      <c r="K248" s="34"/>
      <c r="L248" s="35"/>
      <c r="M248" s="35"/>
      <c r="N248" s="39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9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</row>
    <row r="249" spans="1:38" s="10" customFormat="1" ht="15.75">
      <c r="A249" s="6"/>
      <c r="B249" s="34"/>
      <c r="C249" s="35"/>
      <c r="D249" s="35"/>
      <c r="E249" s="35"/>
      <c r="F249" s="34"/>
      <c r="G249" s="472"/>
      <c r="H249" s="34"/>
      <c r="I249" s="34"/>
      <c r="J249" s="34"/>
      <c r="K249" s="34"/>
      <c r="L249" s="35"/>
      <c r="M249" s="35"/>
      <c r="N249" s="39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9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</row>
    <row r="250" spans="1:38" s="10" customFormat="1" ht="15.75">
      <c r="A250" s="6"/>
      <c r="B250" s="34"/>
      <c r="C250" s="35"/>
      <c r="D250" s="35"/>
      <c r="E250" s="35"/>
      <c r="F250" s="34"/>
      <c r="G250" s="472"/>
      <c r="H250" s="34"/>
      <c r="I250" s="34"/>
      <c r="J250" s="34"/>
      <c r="K250" s="34"/>
      <c r="L250" s="35"/>
      <c r="M250" s="35"/>
      <c r="N250" s="39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9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</row>
    <row r="251" spans="1:38" s="10" customFormat="1" ht="15.75">
      <c r="A251" s="6"/>
      <c r="B251" s="34"/>
      <c r="C251" s="35"/>
      <c r="D251" s="35"/>
      <c r="E251" s="35"/>
      <c r="F251" s="34"/>
      <c r="G251" s="472"/>
      <c r="H251" s="34"/>
      <c r="I251" s="34"/>
      <c r="J251" s="34"/>
      <c r="K251" s="34"/>
      <c r="L251" s="35"/>
      <c r="M251" s="35"/>
      <c r="N251" s="39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9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</row>
    <row r="252" spans="1:38" s="10" customFormat="1" ht="15.75">
      <c r="A252" s="6"/>
      <c r="B252" s="34"/>
      <c r="C252" s="35"/>
      <c r="D252" s="35"/>
      <c r="E252" s="35"/>
      <c r="F252" s="34"/>
      <c r="G252" s="472"/>
      <c r="H252" s="34"/>
      <c r="I252" s="34"/>
      <c r="J252" s="34"/>
      <c r="K252" s="34"/>
      <c r="L252" s="35"/>
      <c r="M252" s="35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s="10" customFormat="1" ht="15.75">
      <c r="A253" s="6"/>
      <c r="B253" s="34"/>
      <c r="C253" s="35"/>
      <c r="D253" s="35"/>
      <c r="E253" s="35"/>
      <c r="F253" s="34"/>
      <c r="G253" s="472"/>
      <c r="H253" s="34"/>
      <c r="I253" s="34"/>
      <c r="J253" s="34"/>
      <c r="K253" s="34"/>
      <c r="L253" s="35"/>
      <c r="M253" s="35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</row>
    <row r="254" spans="1:38" s="10" customFormat="1" ht="15.75">
      <c r="A254" s="6"/>
      <c r="B254" s="34"/>
      <c r="C254" s="35"/>
      <c r="D254" s="35"/>
      <c r="E254" s="35"/>
      <c r="F254" s="34"/>
      <c r="G254" s="472"/>
      <c r="H254" s="34"/>
      <c r="I254" s="34"/>
      <c r="J254" s="34"/>
      <c r="K254" s="34"/>
      <c r="L254" s="35"/>
      <c r="M254" s="35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</row>
    <row r="255" spans="1:38" s="10" customFormat="1" ht="15.75">
      <c r="A255" s="6"/>
      <c r="B255" s="7"/>
      <c r="C255" s="8"/>
      <c r="D255" s="9"/>
      <c r="E255" s="9"/>
      <c r="F255" s="8"/>
      <c r="G255" s="8"/>
      <c r="H255" s="8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</row>
    <row r="256" spans="1:38" s="10" customFormat="1" ht="15.75">
      <c r="A256" s="6"/>
      <c r="B256" s="7"/>
      <c r="C256" s="8"/>
      <c r="D256" s="9"/>
      <c r="E256" s="9"/>
      <c r="F256" s="8"/>
      <c r="G256" s="8"/>
      <c r="H256" s="8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</row>
    <row r="257" spans="1:38" s="10" customFormat="1" ht="15.75">
      <c r="A257" s="6"/>
      <c r="B257" s="7"/>
      <c r="C257" s="8"/>
      <c r="D257" s="9"/>
      <c r="E257" s="9"/>
      <c r="F257" s="8"/>
      <c r="G257" s="8"/>
      <c r="H257" s="8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38" s="10" customFormat="1" ht="15.75">
      <c r="A258" s="6"/>
      <c r="B258" s="7"/>
      <c r="C258" s="8"/>
      <c r="D258" s="9"/>
      <c r="E258" s="9"/>
      <c r="F258" s="8"/>
      <c r="G258" s="8"/>
      <c r="H258" s="8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 s="10" customFormat="1" ht="15.75">
      <c r="A259" s="6"/>
      <c r="B259" s="7"/>
      <c r="C259" s="8"/>
      <c r="D259" s="9"/>
      <c r="E259" s="9"/>
      <c r="F259" s="8"/>
      <c r="G259" s="8"/>
      <c r="H259" s="8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 s="10" customFormat="1" ht="15.75">
      <c r="A260" s="6"/>
      <c r="B260" s="7"/>
      <c r="C260" s="8"/>
      <c r="D260" s="9"/>
      <c r="E260" s="9"/>
      <c r="F260" s="8"/>
      <c r="G260" s="8"/>
      <c r="H260" s="8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 s="10" customFormat="1" ht="15.75">
      <c r="A261" s="6"/>
      <c r="B261" s="7"/>
      <c r="C261" s="8"/>
      <c r="D261" s="9"/>
      <c r="E261" s="9"/>
      <c r="F261" s="8"/>
      <c r="G261" s="319"/>
      <c r="H261" s="8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 s="10" customFormat="1" ht="15.75">
      <c r="A262" s="6"/>
      <c r="B262" s="7"/>
      <c r="C262" s="8"/>
      <c r="D262" s="9"/>
      <c r="E262" s="9"/>
      <c r="F262" s="8"/>
      <c r="G262" s="319"/>
      <c r="H262" s="8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s="10" customFormat="1" ht="15.75">
      <c r="A263" s="6"/>
      <c r="B263" s="7"/>
      <c r="C263" s="8"/>
      <c r="D263" s="9"/>
      <c r="E263" s="9"/>
      <c r="F263" s="8"/>
      <c r="G263" s="319"/>
      <c r="H263" s="8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</row>
    <row r="264" spans="1:38" s="10" customFormat="1" ht="15.75">
      <c r="A264" s="6"/>
      <c r="B264" s="7"/>
      <c r="C264" s="8"/>
      <c r="D264" s="9"/>
      <c r="E264" s="9"/>
      <c r="F264" s="8"/>
      <c r="G264" s="319"/>
      <c r="H264" s="8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</row>
    <row r="265" spans="1:38" s="10" customFormat="1" ht="15.75">
      <c r="A265" s="6"/>
      <c r="B265" s="7"/>
      <c r="C265" s="8"/>
      <c r="D265" s="9"/>
      <c r="E265" s="9"/>
      <c r="F265" s="8"/>
      <c r="G265" s="319"/>
      <c r="H265" s="8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</row>
    <row r="266" spans="1:38" s="10" customFormat="1" ht="15.75">
      <c r="A266" s="6"/>
      <c r="B266" s="7"/>
      <c r="C266" s="8"/>
      <c r="D266" s="9"/>
      <c r="E266" s="9"/>
      <c r="F266" s="8"/>
      <c r="G266" s="319"/>
      <c r="H266" s="8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</row>
    <row r="267" spans="1:38" s="10" customFormat="1" ht="15.75">
      <c r="A267" s="6"/>
      <c r="B267" s="7"/>
      <c r="C267" s="8"/>
      <c r="D267" s="9"/>
      <c r="E267" s="9"/>
      <c r="F267" s="8"/>
      <c r="G267" s="319"/>
      <c r="H267" s="8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</row>
    <row r="268" spans="1:38" s="10" customFormat="1" ht="15.75">
      <c r="A268" s="6"/>
      <c r="B268" s="7"/>
      <c r="C268" s="8"/>
      <c r="D268" s="9"/>
      <c r="E268" s="9"/>
      <c r="F268" s="8"/>
      <c r="G268" s="319"/>
      <c r="H268" s="8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</row>
    <row r="269" spans="1:38" s="10" customFormat="1" ht="15.75">
      <c r="A269" s="6"/>
      <c r="B269" s="7"/>
      <c r="C269" s="8"/>
      <c r="D269" s="9"/>
      <c r="E269" s="9"/>
      <c r="F269" s="8"/>
      <c r="G269" s="319"/>
      <c r="H269" s="8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</row>
    <row r="270" spans="1:38" s="10" customFormat="1" ht="15.75">
      <c r="A270" s="6"/>
      <c r="B270" s="7"/>
      <c r="C270" s="8"/>
      <c r="D270" s="9"/>
      <c r="E270" s="9"/>
      <c r="F270" s="8"/>
      <c r="G270" s="319"/>
      <c r="H270" s="8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</row>
    <row r="271" spans="1:38" s="10" customFormat="1" ht="15.75">
      <c r="A271" s="6"/>
      <c r="B271" s="7"/>
      <c r="C271" s="8"/>
      <c r="D271" s="9"/>
      <c r="E271" s="9"/>
      <c r="F271" s="8"/>
      <c r="G271" s="319"/>
      <c r="H271" s="8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</row>
    <row r="272" spans="1:38" s="10" customFormat="1" ht="15.75">
      <c r="A272" s="6"/>
      <c r="B272" s="7"/>
      <c r="C272" s="8"/>
      <c r="D272" s="9"/>
      <c r="E272" s="9"/>
      <c r="F272" s="8"/>
      <c r="G272" s="319"/>
      <c r="H272" s="8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</row>
    <row r="273" spans="1:38" s="10" customFormat="1" ht="15.75">
      <c r="A273" s="6"/>
      <c r="B273" s="7"/>
      <c r="C273" s="8"/>
      <c r="D273" s="9"/>
      <c r="E273" s="9"/>
      <c r="F273" s="8"/>
      <c r="G273" s="319"/>
      <c r="H273" s="8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</row>
    <row r="274" spans="1:38" s="10" customFormat="1" ht="15.75">
      <c r="A274" s="6"/>
      <c r="B274" s="7"/>
      <c r="C274" s="8"/>
      <c r="D274" s="9"/>
      <c r="E274" s="9"/>
      <c r="F274" s="8"/>
      <c r="G274" s="319"/>
      <c r="H274" s="8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</row>
    <row r="275" spans="1:38" s="10" customFormat="1" ht="15.75">
      <c r="A275" s="6"/>
      <c r="B275" s="7"/>
      <c r="C275" s="8"/>
      <c r="D275" s="9"/>
      <c r="E275" s="9"/>
      <c r="F275" s="8"/>
      <c r="G275" s="319"/>
      <c r="H275" s="8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</row>
    <row r="276" spans="1:38" s="10" customFormat="1" ht="15.75">
      <c r="A276" s="6"/>
      <c r="B276" s="7"/>
      <c r="C276" s="8"/>
      <c r="D276" s="9"/>
      <c r="E276" s="9"/>
      <c r="F276" s="8"/>
      <c r="G276" s="319"/>
      <c r="H276" s="8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</row>
    <row r="277" spans="1:38" s="10" customFormat="1" ht="15.75">
      <c r="A277" s="6"/>
      <c r="B277" s="7"/>
      <c r="C277" s="8"/>
      <c r="D277" s="9"/>
      <c r="E277" s="9"/>
      <c r="F277" s="8"/>
      <c r="G277" s="319"/>
      <c r="H277" s="8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</row>
    <row r="278" spans="1:38" s="10" customFormat="1" ht="15.75">
      <c r="A278" s="6"/>
      <c r="B278" s="7"/>
      <c r="C278" s="8"/>
      <c r="D278" s="9"/>
      <c r="E278" s="9"/>
      <c r="F278" s="8"/>
      <c r="G278" s="319"/>
      <c r="H278" s="8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</row>
    <row r="279" spans="1:38" s="10" customFormat="1" ht="15.75">
      <c r="A279" s="6"/>
      <c r="B279" s="7"/>
      <c r="C279" s="8"/>
      <c r="D279" s="9"/>
      <c r="E279" s="9"/>
      <c r="F279" s="8"/>
      <c r="G279" s="319"/>
      <c r="H279" s="8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</row>
    <row r="280" spans="1:38" s="10" customFormat="1" ht="15.75">
      <c r="A280" s="6"/>
      <c r="B280" s="7"/>
      <c r="C280" s="8"/>
      <c r="D280" s="9"/>
      <c r="E280" s="9"/>
      <c r="F280" s="8"/>
      <c r="G280" s="319"/>
      <c r="H280" s="8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</row>
    <row r="281" spans="1:38" s="10" customFormat="1" ht="15.75">
      <c r="A281" s="6"/>
      <c r="B281" s="7"/>
      <c r="C281" s="8"/>
      <c r="D281" s="9"/>
      <c r="E281" s="9"/>
      <c r="F281" s="8"/>
      <c r="G281" s="319"/>
      <c r="H281" s="8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</row>
    <row r="282" spans="1:38" s="10" customFormat="1" ht="15.75">
      <c r="A282" s="6"/>
      <c r="B282" s="7"/>
      <c r="C282" s="8"/>
      <c r="D282" s="9"/>
      <c r="E282" s="9"/>
      <c r="F282" s="8"/>
      <c r="G282" s="319"/>
      <c r="H282" s="8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</row>
    <row r="283" spans="1:38" s="10" customFormat="1" ht="15.75">
      <c r="A283" s="6"/>
      <c r="B283" s="7"/>
      <c r="C283" s="8"/>
      <c r="D283" s="9"/>
      <c r="E283" s="9"/>
      <c r="F283" s="8"/>
      <c r="G283" s="319"/>
      <c r="H283" s="8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</row>
    <row r="284" spans="1:38" s="10" customFormat="1" ht="15.75">
      <c r="A284" s="6"/>
      <c r="B284" s="7"/>
      <c r="C284" s="8"/>
      <c r="D284" s="9"/>
      <c r="E284" s="9"/>
      <c r="F284" s="8"/>
      <c r="G284" s="319"/>
      <c r="H284" s="8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</row>
    <row r="285" spans="1:38" s="38" customFormat="1" ht="15.75">
      <c r="A285" s="6"/>
      <c r="B285" s="7"/>
      <c r="C285" s="8"/>
      <c r="D285" s="9"/>
      <c r="E285" s="9"/>
      <c r="F285" s="8"/>
      <c r="G285" s="319"/>
      <c r="H285" s="8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</row>
    <row r="286" spans="1:38" s="38" customFormat="1" ht="15.75">
      <c r="A286" s="6"/>
      <c r="B286" s="7"/>
      <c r="C286" s="8"/>
      <c r="D286" s="9"/>
      <c r="E286" s="9"/>
      <c r="F286" s="8"/>
      <c r="G286" s="319"/>
      <c r="H286" s="8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</row>
    <row r="287" spans="1:38" s="38" customFormat="1" ht="15.75">
      <c r="A287" s="6"/>
      <c r="B287" s="7"/>
      <c r="C287" s="8"/>
      <c r="D287" s="9"/>
      <c r="E287" s="9"/>
      <c r="F287" s="8"/>
      <c r="G287" s="319"/>
      <c r="H287" s="8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</row>
    <row r="288" spans="1:38" s="10" customFormat="1" ht="15.75">
      <c r="A288" s="6"/>
      <c r="B288" s="7"/>
      <c r="C288" s="8"/>
      <c r="D288" s="9"/>
      <c r="E288" s="9"/>
      <c r="F288" s="8"/>
      <c r="G288" s="319"/>
      <c r="H288" s="8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</row>
    <row r="289" spans="1:38" s="10" customFormat="1" ht="15.75">
      <c r="A289" s="6"/>
      <c r="B289" s="7"/>
      <c r="C289" s="8"/>
      <c r="D289" s="9"/>
      <c r="E289" s="9"/>
      <c r="F289" s="8"/>
      <c r="G289" s="319"/>
      <c r="H289" s="8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</row>
    <row r="290" spans="1:38" s="10" customFormat="1" ht="15.75">
      <c r="A290" s="6"/>
      <c r="B290" s="7"/>
      <c r="C290" s="8"/>
      <c r="D290" s="9"/>
      <c r="E290" s="9"/>
      <c r="F290" s="8"/>
      <c r="G290" s="319"/>
      <c r="H290" s="8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</row>
    <row r="291" spans="1:38" s="10" customFormat="1" ht="15.75">
      <c r="A291" s="6"/>
      <c r="B291" s="7"/>
      <c r="C291" s="8"/>
      <c r="D291" s="9"/>
      <c r="E291" s="9"/>
      <c r="F291" s="8"/>
      <c r="G291" s="319"/>
      <c r="H291" s="8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</row>
    <row r="292" spans="1:38" s="10" customFormat="1" ht="15.75">
      <c r="A292" s="6"/>
      <c r="B292" s="7"/>
      <c r="C292" s="8"/>
      <c r="D292" s="9"/>
      <c r="E292" s="9"/>
      <c r="F292" s="8"/>
      <c r="G292" s="319"/>
      <c r="H292" s="8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</row>
    <row r="293" spans="1:38" s="10" customFormat="1" ht="15.75">
      <c r="A293" s="6"/>
      <c r="B293" s="7"/>
      <c r="C293" s="8"/>
      <c r="D293" s="9"/>
      <c r="E293" s="9"/>
      <c r="F293" s="8"/>
      <c r="G293" s="319"/>
      <c r="H293" s="8"/>
      <c r="I293" s="7"/>
      <c r="J293" s="7"/>
      <c r="K293" s="7"/>
      <c r="L293" s="7"/>
      <c r="M293" s="7"/>
      <c r="N293" s="251"/>
      <c r="O293" s="7"/>
      <c r="P293" s="7"/>
      <c r="Q293" s="251"/>
      <c r="R293" s="7"/>
      <c r="S293" s="7"/>
      <c r="T293" s="251"/>
      <c r="U293" s="7"/>
      <c r="V293" s="7"/>
      <c r="W293" s="251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</row>
    <row r="294" spans="1:38" s="10" customFormat="1" ht="15.75">
      <c r="A294" s="6"/>
      <c r="B294" s="7"/>
      <c r="C294" s="8"/>
      <c r="D294" s="9"/>
      <c r="E294" s="9"/>
      <c r="F294" s="8"/>
      <c r="G294" s="319"/>
      <c r="H294" s="8"/>
      <c r="I294" s="7"/>
      <c r="J294" s="7"/>
      <c r="K294" s="7"/>
      <c r="L294" s="7"/>
      <c r="M294" s="7"/>
      <c r="N294" s="251"/>
      <c r="O294" s="7"/>
      <c r="P294" s="7"/>
      <c r="Q294" s="251"/>
      <c r="R294" s="7"/>
      <c r="S294" s="7"/>
      <c r="T294" s="251"/>
      <c r="U294" s="7"/>
      <c r="V294" s="7"/>
      <c r="W294" s="251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</row>
    <row r="295" spans="1:38" s="10" customFormat="1" ht="15.75">
      <c r="A295" s="6"/>
      <c r="B295" s="7"/>
      <c r="C295" s="8"/>
      <c r="D295" s="9"/>
      <c r="E295" s="9"/>
      <c r="F295" s="8"/>
      <c r="G295" s="319"/>
      <c r="H295" s="8"/>
      <c r="I295" s="7"/>
      <c r="J295" s="7"/>
      <c r="K295" s="7"/>
      <c r="L295" s="7"/>
      <c r="M295" s="7"/>
      <c r="N295" s="251"/>
      <c r="O295" s="7"/>
      <c r="P295" s="7"/>
      <c r="Q295" s="251"/>
      <c r="R295" s="7"/>
      <c r="S295" s="7"/>
      <c r="T295" s="251"/>
      <c r="U295" s="7"/>
      <c r="V295" s="7"/>
      <c r="W295" s="251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</row>
    <row r="296" spans="1:38" s="10" customFormat="1" ht="15.75">
      <c r="A296" s="6"/>
      <c r="B296" s="7"/>
      <c r="C296" s="8"/>
      <c r="D296" s="9"/>
      <c r="E296" s="9"/>
      <c r="F296" s="8"/>
      <c r="G296" s="319"/>
      <c r="H296" s="8"/>
      <c r="I296" s="7"/>
      <c r="J296" s="7"/>
      <c r="K296" s="7"/>
      <c r="L296" s="7"/>
      <c r="M296" s="7"/>
      <c r="N296" s="251"/>
      <c r="O296" s="7"/>
      <c r="P296" s="7"/>
      <c r="Q296" s="251"/>
      <c r="R296" s="7"/>
      <c r="S296" s="7"/>
      <c r="T296" s="251"/>
      <c r="U296" s="7"/>
      <c r="V296" s="7"/>
      <c r="W296" s="251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</row>
    <row r="297" spans="1:38" s="10" customFormat="1" ht="15.75">
      <c r="A297" s="6"/>
      <c r="B297" s="7"/>
      <c r="C297" s="8"/>
      <c r="D297" s="9"/>
      <c r="E297" s="9"/>
      <c r="F297" s="8"/>
      <c r="G297" s="319"/>
      <c r="H297" s="8"/>
      <c r="I297" s="7"/>
      <c r="J297" s="7"/>
      <c r="K297" s="7"/>
      <c r="L297" s="7"/>
      <c r="M297" s="7"/>
      <c r="N297" s="251"/>
      <c r="O297" s="7"/>
      <c r="P297" s="7"/>
      <c r="Q297" s="251"/>
      <c r="R297" s="7"/>
      <c r="S297" s="7"/>
      <c r="T297" s="251"/>
      <c r="U297" s="7"/>
      <c r="V297" s="7"/>
      <c r="W297" s="251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</row>
    <row r="298" spans="1:38" s="10" customFormat="1" ht="15.75">
      <c r="A298" s="6"/>
      <c r="B298" s="7"/>
      <c r="C298" s="8"/>
      <c r="D298" s="9"/>
      <c r="E298" s="9"/>
      <c r="F298" s="8"/>
      <c r="G298" s="319"/>
      <c r="H298" s="8"/>
      <c r="I298" s="7"/>
      <c r="J298" s="7"/>
      <c r="K298" s="7"/>
      <c r="L298" s="7"/>
      <c r="M298" s="7"/>
      <c r="N298" s="251"/>
      <c r="O298" s="7"/>
      <c r="P298" s="7"/>
      <c r="Q298" s="251"/>
      <c r="R298" s="7"/>
      <c r="S298" s="7"/>
      <c r="T298" s="251"/>
      <c r="U298" s="7"/>
      <c r="V298" s="7"/>
      <c r="W298" s="251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</row>
    <row r="299" spans="1:38" s="10" customFormat="1" ht="15.75">
      <c r="A299" s="6"/>
      <c r="B299" s="7"/>
      <c r="C299" s="8"/>
      <c r="D299" s="9"/>
      <c r="E299" s="9"/>
      <c r="F299" s="8"/>
      <c r="G299" s="319"/>
      <c r="H299" s="8"/>
      <c r="I299" s="7"/>
      <c r="J299" s="7"/>
      <c r="K299" s="7"/>
      <c r="L299" s="7"/>
      <c r="M299" s="7"/>
      <c r="N299" s="251"/>
      <c r="O299" s="7"/>
      <c r="P299" s="7"/>
      <c r="Q299" s="251"/>
      <c r="R299" s="7"/>
      <c r="S299" s="7"/>
      <c r="T299" s="251"/>
      <c r="U299" s="7"/>
      <c r="V299" s="7"/>
      <c r="W299" s="251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</row>
    <row r="300" spans="1:38" s="10" customFormat="1" ht="15.75">
      <c r="A300" s="6"/>
      <c r="B300" s="7"/>
      <c r="C300" s="8"/>
      <c r="D300" s="9"/>
      <c r="E300" s="9"/>
      <c r="F300" s="8"/>
      <c r="G300" s="319"/>
      <c r="H300" s="8"/>
      <c r="I300" s="7"/>
      <c r="J300" s="7"/>
      <c r="K300" s="7"/>
      <c r="L300" s="7"/>
      <c r="M300" s="7"/>
      <c r="N300" s="251"/>
      <c r="O300" s="7"/>
      <c r="P300" s="7"/>
      <c r="Q300" s="251"/>
      <c r="R300" s="7"/>
      <c r="S300" s="7"/>
      <c r="T300" s="251"/>
      <c r="U300" s="7"/>
      <c r="V300" s="7"/>
      <c r="W300" s="251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</row>
    <row r="301" spans="1:38" s="39" customFormat="1" ht="15.75">
      <c r="A301" s="6"/>
      <c r="B301" s="7"/>
      <c r="C301" s="8"/>
      <c r="D301" s="9"/>
      <c r="E301" s="9"/>
      <c r="F301" s="8"/>
      <c r="G301" s="319"/>
      <c r="H301" s="8"/>
      <c r="I301" s="7"/>
      <c r="J301" s="7"/>
      <c r="K301" s="7"/>
      <c r="L301" s="7"/>
      <c r="M301" s="7"/>
      <c r="N301" s="251"/>
      <c r="O301" s="7"/>
      <c r="P301" s="7"/>
      <c r="Q301" s="251"/>
      <c r="R301" s="7"/>
      <c r="S301" s="7"/>
      <c r="T301" s="251"/>
      <c r="U301" s="7"/>
      <c r="V301" s="7"/>
      <c r="W301" s="251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</row>
    <row r="302" spans="1:38" s="39" customFormat="1" ht="15.75">
      <c r="A302" s="6"/>
      <c r="B302" s="7"/>
      <c r="C302" s="8"/>
      <c r="D302" s="9"/>
      <c r="E302" s="9"/>
      <c r="F302" s="8"/>
      <c r="G302" s="319"/>
      <c r="H302" s="8"/>
      <c r="I302" s="7"/>
      <c r="J302" s="7"/>
      <c r="K302" s="7"/>
      <c r="L302" s="7"/>
      <c r="M302" s="7"/>
      <c r="N302" s="251"/>
      <c r="O302" s="7"/>
      <c r="P302" s="7"/>
      <c r="Q302" s="251"/>
      <c r="R302" s="7"/>
      <c r="S302" s="7"/>
      <c r="T302" s="251"/>
      <c r="U302" s="7"/>
      <c r="V302" s="7"/>
      <c r="W302" s="251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</row>
    <row r="303" spans="1:38" s="39" customFormat="1" ht="15.75">
      <c r="A303" s="6"/>
      <c r="B303" s="7"/>
      <c r="C303" s="8"/>
      <c r="D303" s="9"/>
      <c r="E303" s="9"/>
      <c r="F303" s="8"/>
      <c r="G303" s="319"/>
      <c r="H303" s="8"/>
      <c r="I303" s="7"/>
      <c r="J303" s="7"/>
      <c r="K303" s="7"/>
      <c r="L303" s="7"/>
      <c r="M303" s="7"/>
      <c r="N303" s="251"/>
      <c r="O303" s="7"/>
      <c r="P303" s="7"/>
      <c r="Q303" s="251"/>
      <c r="R303" s="7"/>
      <c r="S303" s="7"/>
      <c r="T303" s="251"/>
      <c r="U303" s="7"/>
      <c r="V303" s="7"/>
      <c r="W303" s="251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</row>
    <row r="304" spans="1:38" s="39" customFormat="1" ht="15.75">
      <c r="A304" s="6"/>
      <c r="B304" s="7"/>
      <c r="C304" s="8"/>
      <c r="D304" s="9"/>
      <c r="E304" s="9"/>
      <c r="F304" s="8"/>
      <c r="G304" s="319"/>
      <c r="H304" s="8"/>
      <c r="I304" s="7"/>
      <c r="J304" s="7"/>
      <c r="K304" s="7"/>
      <c r="L304" s="7"/>
      <c r="M304" s="7"/>
      <c r="N304" s="251"/>
      <c r="O304" s="7"/>
      <c r="P304" s="7"/>
      <c r="Q304" s="251"/>
      <c r="R304" s="7"/>
      <c r="S304" s="7"/>
      <c r="T304" s="251"/>
      <c r="U304" s="7"/>
      <c r="V304" s="7"/>
      <c r="W304" s="251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</row>
    <row r="305" spans="1:38" s="39" customFormat="1" ht="15.75">
      <c r="A305" s="6"/>
      <c r="B305" s="7"/>
      <c r="C305" s="8"/>
      <c r="D305" s="9"/>
      <c r="E305" s="9"/>
      <c r="F305" s="8"/>
      <c r="G305" s="319"/>
      <c r="H305" s="8"/>
      <c r="I305" s="7"/>
      <c r="J305" s="7"/>
      <c r="K305" s="7"/>
      <c r="L305" s="7"/>
      <c r="M305" s="7"/>
      <c r="N305" s="251"/>
      <c r="O305" s="7"/>
      <c r="P305" s="7"/>
      <c r="Q305" s="251"/>
      <c r="R305" s="7"/>
      <c r="S305" s="7"/>
      <c r="T305" s="251"/>
      <c r="U305" s="7"/>
      <c r="V305" s="7"/>
      <c r="W305" s="251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</row>
    <row r="306" spans="1:38" s="39" customFormat="1" ht="15.75">
      <c r="A306" s="6"/>
      <c r="B306" s="7"/>
      <c r="C306" s="8"/>
      <c r="D306" s="9"/>
      <c r="E306" s="9"/>
      <c r="F306" s="8"/>
      <c r="G306" s="319"/>
      <c r="H306" s="8"/>
      <c r="I306" s="7"/>
      <c r="J306" s="7"/>
      <c r="K306" s="7"/>
      <c r="L306" s="7"/>
      <c r="M306" s="7"/>
      <c r="N306" s="251"/>
      <c r="O306" s="7"/>
      <c r="P306" s="7"/>
      <c r="Q306" s="251"/>
      <c r="R306" s="7"/>
      <c r="S306" s="7"/>
      <c r="T306" s="251"/>
      <c r="U306" s="7"/>
      <c r="V306" s="7"/>
      <c r="W306" s="251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</row>
    <row r="307" spans="1:38" s="39" customFormat="1" ht="15.75">
      <c r="A307" s="6"/>
      <c r="B307" s="7"/>
      <c r="C307" s="8"/>
      <c r="D307" s="9"/>
      <c r="E307" s="9"/>
      <c r="F307" s="8"/>
      <c r="G307" s="319"/>
      <c r="H307" s="8"/>
      <c r="I307" s="7"/>
      <c r="J307" s="7"/>
      <c r="K307" s="7"/>
      <c r="L307" s="7"/>
      <c r="M307" s="7"/>
      <c r="N307" s="251"/>
      <c r="O307" s="7"/>
      <c r="P307" s="7"/>
      <c r="Q307" s="251"/>
      <c r="R307" s="7"/>
      <c r="S307" s="7"/>
      <c r="T307" s="251"/>
      <c r="U307" s="7"/>
      <c r="V307" s="7"/>
      <c r="W307" s="251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</row>
    <row r="308" spans="1:38" s="39" customFormat="1" ht="15.75">
      <c r="A308" s="6"/>
      <c r="B308" s="7"/>
      <c r="C308" s="8"/>
      <c r="D308" s="9"/>
      <c r="E308" s="9"/>
      <c r="F308" s="8"/>
      <c r="G308" s="319"/>
      <c r="H308" s="8"/>
      <c r="I308" s="7"/>
      <c r="J308" s="7"/>
      <c r="K308" s="7"/>
      <c r="L308" s="7"/>
      <c r="M308" s="7"/>
      <c r="N308" s="251"/>
      <c r="O308" s="7"/>
      <c r="P308" s="7"/>
      <c r="Q308" s="251"/>
      <c r="R308" s="7"/>
      <c r="S308" s="7"/>
      <c r="T308" s="251"/>
      <c r="U308" s="7"/>
      <c r="V308" s="7"/>
      <c r="W308" s="251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</row>
    <row r="309" spans="1:38" s="40" customFormat="1" ht="15.75">
      <c r="A309" s="6"/>
      <c r="B309" s="7"/>
      <c r="C309" s="8"/>
      <c r="D309" s="9"/>
      <c r="E309" s="9"/>
      <c r="F309" s="8"/>
      <c r="G309" s="319"/>
      <c r="H309" s="8"/>
      <c r="I309" s="7"/>
      <c r="J309" s="7"/>
      <c r="K309" s="7"/>
      <c r="L309" s="7"/>
      <c r="M309" s="7"/>
      <c r="N309" s="251"/>
      <c r="O309" s="7"/>
      <c r="P309" s="7"/>
      <c r="Q309" s="251"/>
      <c r="R309" s="7"/>
      <c r="S309" s="7"/>
      <c r="T309" s="251"/>
      <c r="U309" s="7"/>
      <c r="V309" s="7"/>
      <c r="W309" s="251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</row>
    <row r="310" spans="1:38" s="39" customFormat="1" ht="15.75">
      <c r="A310" s="6"/>
      <c r="B310" s="7"/>
      <c r="C310" s="8"/>
      <c r="D310" s="9"/>
      <c r="E310" s="9"/>
      <c r="F310" s="8"/>
      <c r="G310" s="319"/>
      <c r="H310" s="8"/>
      <c r="I310" s="7"/>
      <c r="J310" s="7"/>
      <c r="K310" s="7"/>
      <c r="L310" s="7"/>
      <c r="M310" s="7"/>
      <c r="N310" s="251"/>
      <c r="O310" s="7"/>
      <c r="P310" s="7"/>
      <c r="Q310" s="251"/>
      <c r="R310" s="7"/>
      <c r="S310" s="7"/>
      <c r="T310" s="251"/>
      <c r="U310" s="7"/>
      <c r="V310" s="7"/>
      <c r="W310" s="251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</row>
    <row r="311" spans="1:38" s="39" customFormat="1" ht="15.75">
      <c r="A311" s="6"/>
      <c r="B311" s="7"/>
      <c r="C311" s="8"/>
      <c r="D311" s="9"/>
      <c r="E311" s="9"/>
      <c r="F311" s="8"/>
      <c r="G311" s="319"/>
      <c r="H311" s="8"/>
      <c r="I311" s="7"/>
      <c r="J311" s="7"/>
      <c r="K311" s="7"/>
      <c r="L311" s="7"/>
      <c r="M311" s="7"/>
      <c r="N311" s="251"/>
      <c r="O311" s="7"/>
      <c r="P311" s="7"/>
      <c r="Q311" s="251"/>
      <c r="R311" s="7"/>
      <c r="S311" s="7"/>
      <c r="T311" s="251"/>
      <c r="U311" s="7"/>
      <c r="V311" s="7"/>
      <c r="W311" s="251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</row>
    <row r="312" spans="1:38" s="39" customFormat="1" ht="15.75">
      <c r="A312" s="6"/>
      <c r="B312" s="7"/>
      <c r="C312" s="8"/>
      <c r="D312" s="9"/>
      <c r="E312" s="9"/>
      <c r="F312" s="8"/>
      <c r="G312" s="319"/>
      <c r="H312" s="8"/>
      <c r="I312" s="7"/>
      <c r="J312" s="7"/>
      <c r="K312" s="7"/>
      <c r="L312" s="7"/>
      <c r="M312" s="7"/>
      <c r="N312" s="251"/>
      <c r="O312" s="7"/>
      <c r="P312" s="7"/>
      <c r="Q312" s="251"/>
      <c r="R312" s="7"/>
      <c r="S312" s="7"/>
      <c r="T312" s="251"/>
      <c r="U312" s="7"/>
      <c r="V312" s="7"/>
      <c r="W312" s="251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</row>
    <row r="313" spans="1:38" s="39" customFormat="1" ht="15.75">
      <c r="A313" s="6"/>
      <c r="B313" s="7"/>
      <c r="C313" s="8"/>
      <c r="D313" s="9"/>
      <c r="E313" s="9"/>
      <c r="F313" s="8"/>
      <c r="G313" s="319"/>
      <c r="H313" s="8"/>
      <c r="I313" s="7"/>
      <c r="J313" s="7"/>
      <c r="K313" s="7"/>
      <c r="L313" s="7"/>
      <c r="M313" s="7"/>
      <c r="N313" s="251"/>
      <c r="O313" s="7"/>
      <c r="P313" s="7"/>
      <c r="Q313" s="251"/>
      <c r="R313" s="7"/>
      <c r="S313" s="7"/>
      <c r="T313" s="251"/>
      <c r="U313" s="7"/>
      <c r="V313" s="7"/>
      <c r="W313" s="251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</row>
    <row r="314" spans="1:38" s="39" customFormat="1" ht="15.75">
      <c r="A314" s="6"/>
      <c r="B314" s="7"/>
      <c r="C314" s="8"/>
      <c r="D314" s="9"/>
      <c r="E314" s="9"/>
      <c r="F314" s="8"/>
      <c r="G314" s="319"/>
      <c r="H314" s="8"/>
      <c r="I314" s="7"/>
      <c r="J314" s="7"/>
      <c r="K314" s="7"/>
      <c r="L314" s="7"/>
      <c r="M314" s="7"/>
      <c r="N314" s="251"/>
      <c r="O314" s="7"/>
      <c r="P314" s="7"/>
      <c r="Q314" s="251"/>
      <c r="R314" s="7"/>
      <c r="S314" s="7"/>
      <c r="T314" s="251"/>
      <c r="U314" s="7"/>
      <c r="V314" s="7"/>
      <c r="W314" s="251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</row>
    <row r="315" spans="1:38" s="39" customFormat="1" ht="15.75">
      <c r="A315" s="6"/>
      <c r="B315" s="7"/>
      <c r="C315" s="8"/>
      <c r="D315" s="9"/>
      <c r="E315" s="9"/>
      <c r="F315" s="8"/>
      <c r="G315" s="319"/>
      <c r="H315" s="8"/>
      <c r="I315" s="7"/>
      <c r="J315" s="7"/>
      <c r="K315" s="7"/>
      <c r="L315" s="7"/>
      <c r="M315" s="7"/>
      <c r="N315" s="251"/>
      <c r="O315" s="7"/>
      <c r="P315" s="7"/>
      <c r="Q315" s="251"/>
      <c r="R315" s="7"/>
      <c r="S315" s="7"/>
      <c r="T315" s="251"/>
      <c r="U315" s="7"/>
      <c r="V315" s="7"/>
      <c r="W315" s="251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</row>
    <row r="316" spans="1:38" s="39" customFormat="1" ht="15.75">
      <c r="A316" s="6"/>
      <c r="B316" s="7"/>
      <c r="C316" s="8"/>
      <c r="D316" s="9"/>
      <c r="E316" s="9"/>
      <c r="F316" s="8"/>
      <c r="G316" s="319"/>
      <c r="H316" s="8"/>
      <c r="I316" s="7"/>
      <c r="J316" s="7"/>
      <c r="K316" s="7"/>
      <c r="L316" s="7"/>
      <c r="M316" s="7"/>
      <c r="N316" s="251"/>
      <c r="O316" s="7"/>
      <c r="P316" s="7"/>
      <c r="Q316" s="251"/>
      <c r="R316" s="7"/>
      <c r="S316" s="7"/>
      <c r="T316" s="251"/>
      <c r="U316" s="7"/>
      <c r="V316" s="7"/>
      <c r="W316" s="251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</row>
    <row r="317" spans="1:38" s="39" customFormat="1" ht="15.75">
      <c r="A317" s="6"/>
      <c r="B317" s="7"/>
      <c r="C317" s="8"/>
      <c r="D317" s="9"/>
      <c r="E317" s="9"/>
      <c r="F317" s="8"/>
      <c r="G317" s="319"/>
      <c r="H317" s="8"/>
      <c r="I317" s="7"/>
      <c r="J317" s="7"/>
      <c r="K317" s="7"/>
      <c r="L317" s="7"/>
      <c r="M317" s="7"/>
      <c r="N317" s="251"/>
      <c r="O317" s="7"/>
      <c r="P317" s="7"/>
      <c r="Q317" s="251"/>
      <c r="R317" s="7"/>
      <c r="S317" s="7"/>
      <c r="T317" s="251"/>
      <c r="U317" s="7"/>
      <c r="V317" s="7"/>
      <c r="W317" s="251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</row>
    <row r="318" spans="1:38" s="10" customFormat="1" ht="15.75">
      <c r="A318" s="6"/>
      <c r="B318" s="7"/>
      <c r="C318" s="8"/>
      <c r="D318" s="9"/>
      <c r="E318" s="9"/>
      <c r="F318" s="8"/>
      <c r="G318" s="319"/>
      <c r="H318" s="8"/>
      <c r="I318" s="7"/>
      <c r="J318" s="7"/>
      <c r="K318" s="7"/>
      <c r="L318" s="7"/>
      <c r="M318" s="7"/>
      <c r="N318" s="251"/>
      <c r="O318" s="7"/>
      <c r="P318" s="7"/>
      <c r="Q318" s="251"/>
      <c r="R318" s="7"/>
      <c r="S318" s="7"/>
      <c r="T318" s="251"/>
      <c r="U318" s="7"/>
      <c r="V318" s="7"/>
      <c r="W318" s="251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</row>
    <row r="319" spans="1:38" s="10" customFormat="1" ht="15.75">
      <c r="A319" s="6"/>
      <c r="B319" s="7"/>
      <c r="C319" s="8"/>
      <c r="D319" s="9"/>
      <c r="E319" s="9"/>
      <c r="F319" s="8"/>
      <c r="G319" s="319"/>
      <c r="H319" s="8"/>
      <c r="I319" s="7"/>
      <c r="J319" s="7"/>
      <c r="K319" s="7"/>
      <c r="L319" s="7"/>
      <c r="M319" s="7"/>
      <c r="N319" s="251"/>
      <c r="O319" s="7"/>
      <c r="P319" s="7"/>
      <c r="Q319" s="251"/>
      <c r="R319" s="7"/>
      <c r="S319" s="7"/>
      <c r="T319" s="251"/>
      <c r="U319" s="7"/>
      <c r="V319" s="7"/>
      <c r="W319" s="251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</row>
    <row r="320" spans="1:38" s="10" customFormat="1" ht="15.75">
      <c r="A320" s="6"/>
      <c r="B320" s="7"/>
      <c r="C320" s="8"/>
      <c r="D320" s="9"/>
      <c r="E320" s="9"/>
      <c r="F320" s="8"/>
      <c r="G320" s="319"/>
      <c r="H320" s="8"/>
      <c r="I320" s="7"/>
      <c r="J320" s="7"/>
      <c r="K320" s="7"/>
      <c r="L320" s="7"/>
      <c r="M320" s="7"/>
      <c r="N320" s="251"/>
      <c r="O320" s="7"/>
      <c r="P320" s="7"/>
      <c r="Q320" s="251"/>
      <c r="R320" s="7"/>
      <c r="S320" s="7"/>
      <c r="T320" s="251"/>
      <c r="U320" s="7"/>
      <c r="V320" s="7"/>
      <c r="W320" s="251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</row>
    <row r="321" spans="1:38" s="10" customFormat="1" ht="15.75">
      <c r="A321" s="6"/>
      <c r="B321" s="7"/>
      <c r="C321" s="8"/>
      <c r="D321" s="9"/>
      <c r="E321" s="9"/>
      <c r="F321" s="8"/>
      <c r="G321" s="319"/>
      <c r="H321" s="8"/>
      <c r="I321" s="7"/>
      <c r="J321" s="7"/>
      <c r="K321" s="7"/>
      <c r="L321" s="7"/>
      <c r="M321" s="7"/>
      <c r="N321" s="251"/>
      <c r="O321" s="7"/>
      <c r="P321" s="7"/>
      <c r="Q321" s="251"/>
      <c r="R321" s="7"/>
      <c r="S321" s="7"/>
      <c r="T321" s="251"/>
      <c r="U321" s="7"/>
      <c r="V321" s="7"/>
      <c r="W321" s="251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</row>
    <row r="322" spans="1:38" s="10" customFormat="1" ht="15.75">
      <c r="A322" s="6"/>
      <c r="B322" s="7"/>
      <c r="C322" s="8"/>
      <c r="D322" s="9"/>
      <c r="E322" s="9"/>
      <c r="F322" s="8"/>
      <c r="G322" s="319"/>
      <c r="H322" s="8"/>
      <c r="I322" s="7"/>
      <c r="J322" s="7"/>
      <c r="K322" s="7"/>
      <c r="L322" s="7"/>
      <c r="M322" s="7"/>
      <c r="N322" s="251"/>
      <c r="O322" s="7"/>
      <c r="P322" s="7"/>
      <c r="Q322" s="251"/>
      <c r="R322" s="7"/>
      <c r="S322" s="7"/>
      <c r="T322" s="251"/>
      <c r="U322" s="7"/>
      <c r="V322" s="7"/>
      <c r="W322" s="251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</row>
    <row r="323" spans="1:38" s="10" customFormat="1" ht="15.75">
      <c r="A323" s="6"/>
      <c r="B323" s="7"/>
      <c r="C323" s="8"/>
      <c r="D323" s="9"/>
      <c r="E323" s="9"/>
      <c r="F323" s="8"/>
      <c r="G323" s="319"/>
      <c r="H323" s="8"/>
      <c r="I323" s="7"/>
      <c r="J323" s="7"/>
      <c r="K323" s="7"/>
      <c r="L323" s="7"/>
      <c r="M323" s="7"/>
      <c r="N323" s="251"/>
      <c r="O323" s="7"/>
      <c r="P323" s="7"/>
      <c r="Q323" s="251"/>
      <c r="R323" s="7"/>
      <c r="S323" s="7"/>
      <c r="T323" s="251"/>
      <c r="U323" s="7"/>
      <c r="V323" s="7"/>
      <c r="W323" s="251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</row>
    <row r="324" spans="1:38" s="10" customFormat="1" ht="15.75">
      <c r="A324" s="6"/>
      <c r="B324" s="7"/>
      <c r="C324" s="8"/>
      <c r="D324" s="9"/>
      <c r="E324" s="9"/>
      <c r="F324" s="8"/>
      <c r="G324" s="319"/>
      <c r="H324" s="8"/>
      <c r="I324" s="7"/>
      <c r="J324" s="7"/>
      <c r="K324" s="7"/>
      <c r="L324" s="7"/>
      <c r="M324" s="7"/>
      <c r="N324" s="251"/>
      <c r="O324" s="7"/>
      <c r="P324" s="7"/>
      <c r="Q324" s="251"/>
      <c r="R324" s="7"/>
      <c r="S324" s="7"/>
      <c r="T324" s="251"/>
      <c r="U324" s="7"/>
      <c r="V324" s="7"/>
      <c r="W324" s="251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</row>
    <row r="325" spans="1:38" s="10" customFormat="1" ht="15.75">
      <c r="A325" s="6"/>
      <c r="B325" s="7"/>
      <c r="C325" s="8"/>
      <c r="D325" s="9"/>
      <c r="E325" s="9"/>
      <c r="F325" s="8"/>
      <c r="G325" s="319"/>
      <c r="H325" s="8"/>
      <c r="I325" s="7"/>
      <c r="J325" s="7"/>
      <c r="K325" s="7"/>
      <c r="L325" s="7"/>
      <c r="M325" s="7"/>
      <c r="N325" s="251"/>
      <c r="O325" s="7"/>
      <c r="P325" s="7"/>
      <c r="Q325" s="251"/>
      <c r="R325" s="7"/>
      <c r="S325" s="7"/>
      <c r="T325" s="251"/>
      <c r="U325" s="7"/>
      <c r="V325" s="7"/>
      <c r="W325" s="251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</row>
    <row r="326" spans="1:39" s="10" customFormat="1" ht="15.75">
      <c r="A326" s="6"/>
      <c r="B326" s="7"/>
      <c r="C326" s="8"/>
      <c r="D326" s="9"/>
      <c r="E326" s="9"/>
      <c r="F326" s="8"/>
      <c r="G326" s="319"/>
      <c r="H326" s="8"/>
      <c r="I326" s="7"/>
      <c r="J326" s="7"/>
      <c r="K326" s="7"/>
      <c r="L326" s="7"/>
      <c r="M326" s="7"/>
      <c r="N326" s="251"/>
      <c r="O326" s="7"/>
      <c r="P326" s="7"/>
      <c r="Q326" s="251"/>
      <c r="R326" s="7"/>
      <c r="S326" s="7"/>
      <c r="T326" s="251"/>
      <c r="U326" s="7"/>
      <c r="V326" s="7"/>
      <c r="W326" s="251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33"/>
    </row>
    <row r="327" spans="1:39" s="10" customFormat="1" ht="15.75">
      <c r="A327" s="6"/>
      <c r="B327" s="7"/>
      <c r="C327" s="8"/>
      <c r="D327" s="9"/>
      <c r="E327" s="9"/>
      <c r="F327" s="8"/>
      <c r="G327" s="319"/>
      <c r="H327" s="8"/>
      <c r="I327" s="7"/>
      <c r="J327" s="7"/>
      <c r="K327" s="7"/>
      <c r="L327" s="7"/>
      <c r="M327" s="7"/>
      <c r="N327" s="251"/>
      <c r="O327" s="7"/>
      <c r="P327" s="7"/>
      <c r="Q327" s="251"/>
      <c r="R327" s="7"/>
      <c r="S327" s="7"/>
      <c r="T327" s="251"/>
      <c r="U327" s="7"/>
      <c r="V327" s="7"/>
      <c r="W327" s="251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33"/>
    </row>
    <row r="328" spans="1:39" s="10" customFormat="1" ht="15.75">
      <c r="A328" s="6"/>
      <c r="B328" s="7"/>
      <c r="C328" s="8"/>
      <c r="D328" s="9"/>
      <c r="E328" s="9"/>
      <c r="F328" s="8"/>
      <c r="G328" s="319"/>
      <c r="H328" s="8"/>
      <c r="I328" s="7"/>
      <c r="J328" s="7"/>
      <c r="K328" s="7"/>
      <c r="L328" s="7"/>
      <c r="M328" s="7"/>
      <c r="N328" s="251"/>
      <c r="O328" s="7"/>
      <c r="P328" s="7"/>
      <c r="Q328" s="251"/>
      <c r="R328" s="7"/>
      <c r="S328" s="7"/>
      <c r="T328" s="251"/>
      <c r="U328" s="7"/>
      <c r="V328" s="7"/>
      <c r="W328" s="251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33"/>
    </row>
    <row r="329" spans="1:39" s="10" customFormat="1" ht="15.75">
      <c r="A329" s="6"/>
      <c r="B329" s="7"/>
      <c r="C329" s="8"/>
      <c r="D329" s="9"/>
      <c r="E329" s="9"/>
      <c r="F329" s="8"/>
      <c r="G329" s="319"/>
      <c r="H329" s="8"/>
      <c r="I329" s="7"/>
      <c r="J329" s="7"/>
      <c r="K329" s="7"/>
      <c r="L329" s="7"/>
      <c r="M329" s="7"/>
      <c r="N329" s="251"/>
      <c r="O329" s="7"/>
      <c r="P329" s="7"/>
      <c r="Q329" s="251"/>
      <c r="R329" s="7"/>
      <c r="S329" s="7"/>
      <c r="T329" s="251"/>
      <c r="U329" s="7"/>
      <c r="V329" s="7"/>
      <c r="W329" s="251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33"/>
    </row>
    <row r="330" spans="1:39" s="10" customFormat="1" ht="15.75">
      <c r="A330" s="6"/>
      <c r="B330" s="7"/>
      <c r="C330" s="8"/>
      <c r="D330" s="9"/>
      <c r="E330" s="9"/>
      <c r="F330" s="8"/>
      <c r="G330" s="319"/>
      <c r="H330" s="8"/>
      <c r="I330" s="7"/>
      <c r="J330" s="7"/>
      <c r="K330" s="7"/>
      <c r="L330" s="7"/>
      <c r="M330" s="7"/>
      <c r="N330" s="251"/>
      <c r="O330" s="7"/>
      <c r="P330" s="7"/>
      <c r="Q330" s="251"/>
      <c r="R330" s="7"/>
      <c r="S330" s="7"/>
      <c r="T330" s="251"/>
      <c r="U330" s="7"/>
      <c r="V330" s="7"/>
      <c r="W330" s="251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33"/>
    </row>
    <row r="331" ht="15.75">
      <c r="AM331" s="36"/>
    </row>
    <row r="332" ht="15.75">
      <c r="AM332" s="36"/>
    </row>
    <row r="333" ht="15.75">
      <c r="AM333" s="36"/>
    </row>
    <row r="334" ht="15.75">
      <c r="AM334" s="36"/>
    </row>
    <row r="335" ht="15.75">
      <c r="AM335" s="36"/>
    </row>
    <row r="336" ht="15.75">
      <c r="AM336" s="36"/>
    </row>
    <row r="337" ht="15.75">
      <c r="AM337" s="36"/>
    </row>
    <row r="338" ht="15.75">
      <c r="AM338" s="36"/>
    </row>
    <row r="339" ht="15.75">
      <c r="AM339" s="36"/>
    </row>
    <row r="340" ht="15.75">
      <c r="AM340" s="36"/>
    </row>
    <row r="341" ht="15.75">
      <c r="AM341" s="36"/>
    </row>
    <row r="342" ht="15.75">
      <c r="AM342" s="36"/>
    </row>
    <row r="344" ht="15.75">
      <c r="AM344" s="41"/>
    </row>
    <row r="345" spans="39:46" ht="15.75">
      <c r="AM345" s="30"/>
      <c r="AN345" s="30"/>
      <c r="AO345" s="30"/>
      <c r="AP345" s="30"/>
      <c r="AQ345" s="30"/>
      <c r="AR345" s="30"/>
      <c r="AS345" s="30"/>
      <c r="AT345" s="30"/>
    </row>
    <row r="346" spans="39:46" ht="15.75">
      <c r="AM346" s="8"/>
      <c r="AN346" s="8"/>
      <c r="AO346" s="8"/>
      <c r="AP346" s="8"/>
      <c r="AQ346" s="8"/>
      <c r="AR346" s="8"/>
      <c r="AS346" s="8"/>
      <c r="AT346" s="8"/>
    </row>
    <row r="347" spans="39:46" ht="15.75">
      <c r="AM347" s="8"/>
      <c r="AN347" s="8"/>
      <c r="AO347" s="8"/>
      <c r="AP347" s="8"/>
      <c r="AQ347" s="8"/>
      <c r="AR347" s="8"/>
      <c r="AS347" s="8"/>
      <c r="AT347" s="8"/>
    </row>
    <row r="348" spans="39:46" ht="15.75">
      <c r="AM348" s="8"/>
      <c r="AN348" s="8"/>
      <c r="AO348" s="8"/>
      <c r="AP348" s="8"/>
      <c r="AQ348" s="8"/>
      <c r="AR348" s="8"/>
      <c r="AS348" s="8"/>
      <c r="AT348" s="8"/>
    </row>
  </sheetData>
  <sheetProtection selectLockedCells="1" selectUnlockedCells="1"/>
  <mergeCells count="65">
    <mergeCell ref="N227:Q227"/>
    <mergeCell ref="D234:F234"/>
    <mergeCell ref="H234:K234"/>
    <mergeCell ref="D236:F236"/>
    <mergeCell ref="H236:K236"/>
    <mergeCell ref="A218:M218"/>
    <mergeCell ref="A219:M219"/>
    <mergeCell ref="A220:M220"/>
    <mergeCell ref="A221:M221"/>
    <mergeCell ref="A222:M222"/>
    <mergeCell ref="R225:T225"/>
    <mergeCell ref="A211:F211"/>
    <mergeCell ref="A214:F214"/>
    <mergeCell ref="B215:F215"/>
    <mergeCell ref="A216:M216"/>
    <mergeCell ref="AA216:AD216"/>
    <mergeCell ref="A217:M217"/>
    <mergeCell ref="A181:Y181"/>
    <mergeCell ref="A187:B187"/>
    <mergeCell ref="A200:F200"/>
    <mergeCell ref="A201:Y201"/>
    <mergeCell ref="A208:F208"/>
    <mergeCell ref="A209:Y209"/>
    <mergeCell ref="A111:Y111"/>
    <mergeCell ref="A112:Y112"/>
    <mergeCell ref="A126:F126"/>
    <mergeCell ref="A133:F133"/>
    <mergeCell ref="A158:Y158"/>
    <mergeCell ref="A180:F180"/>
    <mergeCell ref="A60:F60"/>
    <mergeCell ref="A61:F61"/>
    <mergeCell ref="A62:Y62"/>
    <mergeCell ref="A63:Y63"/>
    <mergeCell ref="A107:F107"/>
    <mergeCell ref="A110:F110"/>
    <mergeCell ref="A10:Y10"/>
    <mergeCell ref="A21:B21"/>
    <mergeCell ref="A30:F30"/>
    <mergeCell ref="A31:F31"/>
    <mergeCell ref="A32:F33"/>
    <mergeCell ref="A34:Y34"/>
    <mergeCell ref="N4:P4"/>
    <mergeCell ref="Q4:S4"/>
    <mergeCell ref="T4:V4"/>
    <mergeCell ref="W4:Y4"/>
    <mergeCell ref="N6:Y6"/>
    <mergeCell ref="A9:Y9"/>
    <mergeCell ref="I3:L3"/>
    <mergeCell ref="M3:M7"/>
    <mergeCell ref="C4:C7"/>
    <mergeCell ref="D4:D7"/>
    <mergeCell ref="I4:I7"/>
    <mergeCell ref="J4:J7"/>
    <mergeCell ref="K4:K7"/>
    <mergeCell ref="L4:L7"/>
    <mergeCell ref="A1:Y1"/>
    <mergeCell ref="A2:A7"/>
    <mergeCell ref="B2:B7"/>
    <mergeCell ref="C2:D3"/>
    <mergeCell ref="E2:E7"/>
    <mergeCell ref="F2:F7"/>
    <mergeCell ref="G2:G7"/>
    <mergeCell ref="H2:L2"/>
    <mergeCell ref="N2:Y2"/>
    <mergeCell ref="H3:H7"/>
  </mergeCells>
  <printOptions/>
  <pageMargins left="0.4330708661417323" right="0.1968503937007874" top="0.984251968503937" bottom="1.062992125984252" header="0.15748031496062992" footer="0"/>
  <pageSetup fitToHeight="9" fitToWidth="1" horizontalDpi="600" verticalDpi="600" orientation="landscape" paperSize="9" scale="63" r:id="rId1"/>
  <rowBreaks count="4" manualBreakCount="4">
    <brk id="41" max="24" man="1"/>
    <brk id="66" max="24" man="1"/>
    <brk id="101" max="24" man="1"/>
    <brk id="112" max="24" man="1"/>
  </rowBreaks>
  <colBreaks count="1" manualBreakCount="1">
    <brk id="25" max="19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Петрович</dc:creator>
  <cp:keywords/>
  <dc:description/>
  <cp:lastModifiedBy>teach</cp:lastModifiedBy>
  <cp:lastPrinted>2018-06-04T08:29:13Z</cp:lastPrinted>
  <dcterms:created xsi:type="dcterms:W3CDTF">2011-02-06T10:49:14Z</dcterms:created>
  <dcterms:modified xsi:type="dcterms:W3CDTF">2018-12-17T07:07:33Z</dcterms:modified>
  <cp:category/>
  <cp:version/>
  <cp:contentType/>
  <cp:contentStatus/>
</cp:coreProperties>
</file>